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efeuille" sheetId="1" state="visible" r:id="rId1"/>
    <sheet xmlns:r="http://schemas.openxmlformats.org/officeDocument/2006/relationships" name="Transactie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€&quot; #.##0,00"/>
    <numFmt numFmtId="165" formatCode="dd-mm-yyyy"/>
    <numFmt numFmtId="166" formatCode="0,0%"/>
  </numFmts>
  <fonts count="8">
    <font>
      <name val="Calibri"/>
      <family val="2"/>
      <color theme="1"/>
      <sz val="11"/>
      <scheme val="minor"/>
    </font>
    <font>
      <b val="1"/>
      <color rgb="001E293B"/>
      <sz val="16"/>
    </font>
    <font>
      <b val="1"/>
      <color rgb="00FFFFFF"/>
      <sz val="11"/>
    </font>
    <font>
      <b val="1"/>
    </font>
    <font>
      <b val="1"/>
      <color rgb="00FFFFFF"/>
    </font>
    <font>
      <b val="1"/>
      <color rgb="001E293B"/>
      <sz val="11"/>
    </font>
    <font>
      <b val="1"/>
      <color rgb="000F766E"/>
      <sz val="13"/>
    </font>
    <font>
      <b val="1"/>
      <color rgb="0016A34A"/>
      <sz val="12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4" borderId="1" pivotButton="0" quotePrefix="0" xfId="0"/>
    <xf numFmtId="164" fontId="0" fillId="4" borderId="1" pivotButton="0" quotePrefix="0" xfId="0"/>
    <xf numFmtId="165" fontId="0" fillId="3" borderId="1" pivotButton="0" quotePrefix="0" xfId="0"/>
    <xf numFmtId="164" fontId="0" fillId="3" borderId="1" pivotButton="0" quotePrefix="0" xfId="0"/>
    <xf numFmtId="166" fontId="0" fillId="3" borderId="1" pivotButton="0" quotePrefix="0" xfId="0"/>
    <xf numFmtId="0" fontId="0" fillId="5" borderId="1" pivotButton="0" quotePrefix="0" xfId="0"/>
    <xf numFmtId="165" fontId="0" fillId="5" borderId="1" pivotButton="0" quotePrefix="0" xfId="0"/>
    <xf numFmtId="164" fontId="0" fillId="5" borderId="1" pivotButton="0" quotePrefix="0" xfId="0"/>
    <xf numFmtId="166" fontId="0" fillId="5" borderId="1" pivotButton="0" quotePrefix="0" xfId="0"/>
    <xf numFmtId="0" fontId="3" fillId="0" borderId="0" pivotButton="0" quotePrefix="0" xfId="0"/>
    <xf numFmtId="164" fontId="4" fillId="6" borderId="0" pivotButton="0" quotePrefix="0" xfId="0"/>
    <xf numFmtId="0" fontId="1" fillId="0" borderId="0" pivotButton="0" quotePrefix="0" xfId="0"/>
    <xf numFmtId="0" fontId="2" fillId="6" borderId="0" pivotButton="0" quotePrefix="0" xfId="0"/>
    <xf numFmtId="0" fontId="5" fillId="0" borderId="1" pivotButton="0" quotePrefix="0" xfId="0"/>
    <xf numFmtId="164" fontId="6" fillId="0" borderId="1" applyAlignment="1" pivotButton="0" quotePrefix="0" xfId="0">
      <alignment horizontal="center" vertical="center"/>
    </xf>
    <xf numFmtId="166" fontId="6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2" fillId="2" borderId="1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4" borderId="1" pivotButton="0" quotePrefix="0" xfId="0"/>
    <xf numFmtId="165" fontId="0" fillId="3" borderId="1" pivotButton="0" quotePrefix="0" xfId="0"/>
    <xf numFmtId="164" fontId="0" fillId="3" borderId="1" pivotButton="0" quotePrefix="0" xfId="0"/>
    <xf numFmtId="165" fontId="0" fillId="5" borderId="1" pivotButton="0" quotePrefix="0" xfId="0"/>
    <xf numFmtId="164" fontId="0" fillId="5" borderId="1" pivotButton="0" quotePrefix="0" xfId="0"/>
    <xf numFmtId="164" fontId="4" fillId="6" borderId="0" pivotButton="0" quotePrefix="0" xfId="0"/>
    <xf numFmtId="164" fontId="6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16A34A"/>
      </font>
    </dxf>
    <dxf>
      <font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Portefeuille per sector</a:t>
            </a:r>
          </a:p>
        </rich>
      </tx>
    </title>
    <plotArea>
      <pieChart>
        <varyColors val="1"/>
        <ser>
          <idx val="0"/>
          <order val="0"/>
          <tx>
            <strRef>
              <f>'Dashboard'!B14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'Dashboard'!$A$15:$A$23</f>
            </numRef>
          </cat>
          <val>
            <numRef>
              <f>'Dashboard'!$B$15:$B$23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Winst/verlies per aandeel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'Portefeuille'!L3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'Portefeuille'!$A$4:$A$13</f>
            </numRef>
          </cat>
          <val>
            <numRef>
              <f>'Portefeuille'!$L$4:$L$13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Ticker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 winst/verlies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Cumulatieve instroom portefeuille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'Dashboard'!C26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'Dashboard'!$A$27:$A$32</f>
            </numRef>
          </cat>
          <val>
            <numRef>
              <f>'Dashboard'!$C$27:$C$32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46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36</row>
      <rowOff>0</rowOff>
    </from>
    <ext cx="540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8" customWidth="1" min="2" max="2"/>
    <col width="22" customWidth="1" min="3" max="3"/>
    <col width="12" customWidth="1" min="4" max="4"/>
    <col width="8" customWidth="1" min="5" max="5"/>
    <col width="15" customWidth="1" min="6" max="6"/>
    <col width="13" customWidth="1" min="7" max="7"/>
    <col width="13" customWidth="1" min="8" max="8"/>
    <col width="14" customWidth="1" min="9" max="9"/>
    <col width="13" customWidth="1" min="10" max="10"/>
    <col width="13" customWidth="1" min="11" max="11"/>
    <col width="20" customWidth="1" min="12" max="12"/>
    <col width="12" customWidth="1" min="13" max="13"/>
    <col width="16" customWidth="1" min="14" max="14"/>
    <col width="15" customWidth="1" min="15" max="15"/>
    <col width="14" customWidth="1" min="16" max="16"/>
    <col width="24" customWidth="1" min="17" max="17"/>
  </cols>
  <sheetData>
    <row r="1">
      <c r="A1" s="1" t="inlineStr">
        <is>
          <t>Aandelenportefeuille — Overzicht Posities</t>
        </is>
      </c>
    </row>
    <row r="2"/>
    <row r="3">
      <c r="A3" s="2" t="inlineStr">
        <is>
          <t>Ticker</t>
        </is>
      </c>
      <c r="B3" s="2" t="inlineStr">
        <is>
          <t>Bedrijf</t>
        </is>
      </c>
      <c r="C3" s="2" t="inlineStr">
        <is>
          <t>Sector</t>
        </is>
      </c>
      <c r="D3" s="2" t="inlineStr">
        <is>
          <t>Beurs</t>
        </is>
      </c>
      <c r="E3" s="2" t="inlineStr">
        <is>
          <t>Land</t>
        </is>
      </c>
      <c r="F3" s="2" t="inlineStr">
        <is>
          <t>Aantal aandelen</t>
        </is>
      </c>
      <c r="G3" s="2" t="inlineStr">
        <is>
          <t>Aankoopkoers</t>
        </is>
      </c>
      <c r="H3" s="2" t="inlineStr">
        <is>
          <t>Huidige koers</t>
        </is>
      </c>
      <c r="I3" s="2" t="inlineStr">
        <is>
          <t>Aankoopdatum</t>
        </is>
      </c>
      <c r="J3" s="2" t="inlineStr">
        <is>
          <t>Beurswaarde</t>
        </is>
      </c>
      <c r="K3" s="2" t="inlineStr">
        <is>
          <t>Aankoopwaarde</t>
        </is>
      </c>
      <c r="L3" s="2" t="inlineStr">
        <is>
          <t>Onverwezenlijkte winst/verlies</t>
        </is>
      </c>
      <c r="M3" s="2" t="inlineStr">
        <is>
          <t>Rendement %</t>
        </is>
      </c>
      <c r="N3" s="2" t="inlineStr">
        <is>
          <t>Dividend per aandeel</t>
        </is>
      </c>
      <c r="O3" s="2" t="inlineStr">
        <is>
          <t>Verwacht dividend</t>
        </is>
      </c>
      <c r="P3" s="2" t="inlineStr">
        <is>
          <t>Dividendyield %</t>
        </is>
      </c>
      <c r="Q3" s="2" t="inlineStr">
        <is>
          <t>Opmerking</t>
        </is>
      </c>
    </row>
    <row r="4">
      <c r="A4" s="3" t="inlineStr">
        <is>
          <t>ASML</t>
        </is>
      </c>
      <c r="B4" s="3" t="inlineStr">
        <is>
          <t>ASML Holding</t>
        </is>
      </c>
      <c r="C4" s="3" t="inlineStr">
        <is>
          <t>Technologie</t>
        </is>
      </c>
      <c r="D4" s="3" t="inlineStr">
        <is>
          <t>Amsterdam</t>
        </is>
      </c>
      <c r="E4" s="3" t="inlineStr">
        <is>
          <t>NL</t>
        </is>
      </c>
      <c r="F4" s="4" t="n">
        <v>15</v>
      </c>
      <c r="G4" s="26" t="n">
        <v>820</v>
      </c>
      <c r="H4" s="26" t="n">
        <v>905</v>
      </c>
      <c r="I4" s="27" t="inlineStr">
        <is>
          <t>2026-01-12</t>
        </is>
      </c>
      <c r="J4" s="28">
        <f>F4*H4</f>
        <v/>
      </c>
      <c r="K4" s="28">
        <f>F4*G4</f>
        <v/>
      </c>
      <c r="L4" s="28">
        <f>J4-K4</f>
        <v/>
      </c>
      <c r="M4" s="8">
        <f>IF(K4=0,0,L4/K4)</f>
        <v/>
      </c>
      <c r="N4" s="26" t="n">
        <v>6</v>
      </c>
      <c r="O4" s="28">
        <f>F4*N4</f>
        <v/>
      </c>
      <c r="P4" s="8">
        <f>IF(H4=0,0,N4/H4)</f>
        <v/>
      </c>
      <c r="Q4" s="3" t="inlineStr">
        <is>
          <t>Kernpositie chip-sector</t>
        </is>
      </c>
    </row>
    <row r="5">
      <c r="A5" s="9" t="inlineStr">
        <is>
          <t>SHELL</t>
        </is>
      </c>
      <c r="B5" s="9" t="inlineStr">
        <is>
          <t>Shell plc</t>
        </is>
      </c>
      <c r="C5" s="9" t="inlineStr">
        <is>
          <t>Energie</t>
        </is>
      </c>
      <c r="D5" s="9" t="inlineStr">
        <is>
          <t>Londen</t>
        </is>
      </c>
      <c r="E5" s="9" t="inlineStr">
        <is>
          <t>UK</t>
        </is>
      </c>
      <c r="F5" s="4" t="n">
        <v>120</v>
      </c>
      <c r="G5" s="26" t="n">
        <v>28.4</v>
      </c>
      <c r="H5" s="26" t="n">
        <v>30.15</v>
      </c>
      <c r="I5" s="29" t="inlineStr">
        <is>
          <t>2026-02-18</t>
        </is>
      </c>
      <c r="J5" s="30">
        <f>F5*H5</f>
        <v/>
      </c>
      <c r="K5" s="30">
        <f>F5*G5</f>
        <v/>
      </c>
      <c r="L5" s="30">
        <f>J5-K5</f>
        <v/>
      </c>
      <c r="M5" s="12">
        <f>IF(K5=0,0,L5/K5)</f>
        <v/>
      </c>
      <c r="N5" s="26" t="n">
        <v>1.3</v>
      </c>
      <c r="O5" s="30">
        <f>F5*N5</f>
        <v/>
      </c>
      <c r="P5" s="12">
        <f>IF(H5=0,0,N5/H5)</f>
        <v/>
      </c>
      <c r="Q5" s="9" t="inlineStr">
        <is>
          <t>Dividendaandeel</t>
        </is>
      </c>
    </row>
    <row r="6">
      <c r="A6" s="3" t="inlineStr">
        <is>
          <t>UNA</t>
        </is>
      </c>
      <c r="B6" s="3" t="inlineStr">
        <is>
          <t>Unilever</t>
        </is>
      </c>
      <c r="C6" s="3" t="inlineStr">
        <is>
          <t>Consumentengoederen</t>
        </is>
      </c>
      <c r="D6" s="3" t="inlineStr">
        <is>
          <t>Amsterdam</t>
        </is>
      </c>
      <c r="E6" s="3" t="inlineStr">
        <is>
          <t>NL</t>
        </is>
      </c>
      <c r="F6" s="4" t="n">
        <v>40</v>
      </c>
      <c r="G6" s="26" t="n">
        <v>46.2</v>
      </c>
      <c r="H6" s="26" t="n">
        <v>48.1</v>
      </c>
      <c r="I6" s="27" t="inlineStr">
        <is>
          <t>2026-03-03</t>
        </is>
      </c>
      <c r="J6" s="28">
        <f>F6*H6</f>
        <v/>
      </c>
      <c r="K6" s="28">
        <f>F6*G6</f>
        <v/>
      </c>
      <c r="L6" s="28">
        <f>J6-K6</f>
        <v/>
      </c>
      <c r="M6" s="8">
        <f>IF(K6=0,0,L6/K6)</f>
        <v/>
      </c>
      <c r="N6" s="26" t="n">
        <v>1.7</v>
      </c>
      <c r="O6" s="28">
        <f>F6*N6</f>
        <v/>
      </c>
      <c r="P6" s="8">
        <f>IF(H6=0,0,N6/H6)</f>
        <v/>
      </c>
      <c r="Q6" s="3" t="inlineStr">
        <is>
          <t>Stabiele groei</t>
        </is>
      </c>
    </row>
    <row r="7">
      <c r="A7" s="9" t="inlineStr">
        <is>
          <t>INGA</t>
        </is>
      </c>
      <c r="B7" s="9" t="inlineStr">
        <is>
          <t>ING Groep</t>
        </is>
      </c>
      <c r="C7" s="9" t="inlineStr">
        <is>
          <t>Financiële sector</t>
        </is>
      </c>
      <c r="D7" s="9" t="inlineStr">
        <is>
          <t>Amsterdam</t>
        </is>
      </c>
      <c r="E7" s="9" t="inlineStr">
        <is>
          <t>NL</t>
        </is>
      </c>
      <c r="F7" s="4" t="n">
        <v>200</v>
      </c>
      <c r="G7" s="26" t="n">
        <v>15.8</v>
      </c>
      <c r="H7" s="26" t="n">
        <v>16.55</v>
      </c>
      <c r="I7" s="29" t="inlineStr">
        <is>
          <t>2026-01-22</t>
        </is>
      </c>
      <c r="J7" s="30">
        <f>F7*H7</f>
        <v/>
      </c>
      <c r="K7" s="30">
        <f>F7*G7</f>
        <v/>
      </c>
      <c r="L7" s="30">
        <f>J7-K7</f>
        <v/>
      </c>
      <c r="M7" s="12">
        <f>IF(K7=0,0,L7/K7)</f>
        <v/>
      </c>
      <c r="N7" s="26" t="n">
        <v>0.85</v>
      </c>
      <c r="O7" s="30">
        <f>F7*N7</f>
        <v/>
      </c>
      <c r="P7" s="12">
        <f>IF(H7=0,0,N7/H7)</f>
        <v/>
      </c>
      <c r="Q7" s="9" t="inlineStr">
        <is>
          <t>Bankwaarde</t>
        </is>
      </c>
    </row>
    <row r="8">
      <c r="A8" s="3" t="inlineStr">
        <is>
          <t>HEIA</t>
        </is>
      </c>
      <c r="B8" s="3" t="inlineStr">
        <is>
          <t>Heineken</t>
        </is>
      </c>
      <c r="C8" s="3" t="inlineStr">
        <is>
          <t>Consumentengoederen</t>
        </is>
      </c>
      <c r="D8" s="3" t="inlineStr">
        <is>
          <t>Amsterdam</t>
        </is>
      </c>
      <c r="E8" s="3" t="inlineStr">
        <is>
          <t>NL</t>
        </is>
      </c>
      <c r="F8" s="4" t="n">
        <v>25</v>
      </c>
      <c r="G8" s="26" t="n">
        <v>76.3</v>
      </c>
      <c r="H8" s="26" t="n">
        <v>78.90000000000001</v>
      </c>
      <c r="I8" s="27" t="inlineStr">
        <is>
          <t>2026-04-14</t>
        </is>
      </c>
      <c r="J8" s="28">
        <f>F8*H8</f>
        <v/>
      </c>
      <c r="K8" s="28">
        <f>F8*G8</f>
        <v/>
      </c>
      <c r="L8" s="28">
        <f>J8-K8</f>
        <v/>
      </c>
      <c r="M8" s="8">
        <f>IF(K8=0,0,L8/K8)</f>
        <v/>
      </c>
      <c r="N8" s="26" t="n">
        <v>1.65</v>
      </c>
      <c r="O8" s="28">
        <f>F8*N8</f>
        <v/>
      </c>
      <c r="P8" s="8">
        <f>IF(H8=0,0,N8/H8)</f>
        <v/>
      </c>
      <c r="Q8" s="3" t="inlineStr">
        <is>
          <t>Defensieve waarde</t>
        </is>
      </c>
    </row>
    <row r="9">
      <c r="A9" s="9" t="inlineStr">
        <is>
          <t>AD</t>
        </is>
      </c>
      <c r="B9" s="9" t="inlineStr">
        <is>
          <t>Ahold Delhaize</t>
        </is>
      </c>
      <c r="C9" s="9" t="inlineStr">
        <is>
          <t>Retail</t>
        </is>
      </c>
      <c r="D9" s="9" t="inlineStr">
        <is>
          <t>Zaandam</t>
        </is>
      </c>
      <c r="E9" s="9" t="inlineStr">
        <is>
          <t>NL</t>
        </is>
      </c>
      <c r="F9" s="4" t="n">
        <v>60</v>
      </c>
      <c r="G9" s="26" t="n">
        <v>28.1</v>
      </c>
      <c r="H9" s="26" t="n">
        <v>29.35</v>
      </c>
      <c r="I9" s="29" t="inlineStr">
        <is>
          <t>2026-05-09</t>
        </is>
      </c>
      <c r="J9" s="30">
        <f>F9*H9</f>
        <v/>
      </c>
      <c r="K9" s="30">
        <f>F9*G9</f>
        <v/>
      </c>
      <c r="L9" s="30">
        <f>J9-K9</f>
        <v/>
      </c>
      <c r="M9" s="12">
        <f>IF(K9=0,0,L9/K9)</f>
        <v/>
      </c>
      <c r="N9" s="26" t="n">
        <v>1.05</v>
      </c>
      <c r="O9" s="30">
        <f>F9*N9</f>
        <v/>
      </c>
      <c r="P9" s="12">
        <f>IF(H9=0,0,N9/H9)</f>
        <v/>
      </c>
      <c r="Q9" s="9" t="inlineStr">
        <is>
          <t>Supermarktketen</t>
        </is>
      </c>
    </row>
    <row r="10">
      <c r="A10" s="3" t="inlineStr">
        <is>
          <t>NN</t>
        </is>
      </c>
      <c r="B10" s="3" t="inlineStr">
        <is>
          <t>NN Group</t>
        </is>
      </c>
      <c r="C10" s="3" t="inlineStr">
        <is>
          <t>Verzekeringen</t>
        </is>
      </c>
      <c r="D10" s="3" t="inlineStr">
        <is>
          <t>Den Haag</t>
        </is>
      </c>
      <c r="E10" s="3" t="inlineStr">
        <is>
          <t>NL</t>
        </is>
      </c>
      <c r="F10" s="4" t="n">
        <v>35</v>
      </c>
      <c r="G10" s="26" t="n">
        <v>36.7</v>
      </c>
      <c r="H10" s="26" t="n">
        <v>38.2</v>
      </c>
      <c r="I10" s="27" t="inlineStr">
        <is>
          <t>2026-02-27</t>
        </is>
      </c>
      <c r="J10" s="28">
        <f>F10*H10</f>
        <v/>
      </c>
      <c r="K10" s="28">
        <f>F10*G10</f>
        <v/>
      </c>
      <c r="L10" s="28">
        <f>J10-K10</f>
        <v/>
      </c>
      <c r="M10" s="8">
        <f>IF(K10=0,0,L10/K10)</f>
        <v/>
      </c>
      <c r="N10" s="26" t="n">
        <v>3.4</v>
      </c>
      <c r="O10" s="28">
        <f>F10*N10</f>
        <v/>
      </c>
      <c r="P10" s="8">
        <f>IF(H10=0,0,N10/H10)</f>
        <v/>
      </c>
      <c r="Q10" s="3" t="inlineStr">
        <is>
          <t>Hoog dividendrendement</t>
        </is>
      </c>
    </row>
    <row r="11">
      <c r="A11" s="9" t="inlineStr">
        <is>
          <t>KPN</t>
        </is>
      </c>
      <c r="B11" s="9" t="inlineStr">
        <is>
          <t>Koninklijke KPN</t>
        </is>
      </c>
      <c r="C11" s="9" t="inlineStr">
        <is>
          <t>Telecom</t>
        </is>
      </c>
      <c r="D11" s="9" t="inlineStr">
        <is>
          <t>Rotterdam</t>
        </is>
      </c>
      <c r="E11" s="9" t="inlineStr">
        <is>
          <t>NL</t>
        </is>
      </c>
      <c r="F11" s="4" t="n">
        <v>500</v>
      </c>
      <c r="G11" s="26" t="n">
        <v>3.12</v>
      </c>
      <c r="H11" s="26" t="n">
        <v>3.08</v>
      </c>
      <c r="I11" s="29" t="inlineStr">
        <is>
          <t>2026-03-11</t>
        </is>
      </c>
      <c r="J11" s="30">
        <f>F11*H11</f>
        <v/>
      </c>
      <c r="K11" s="30">
        <f>F11*G11</f>
        <v/>
      </c>
      <c r="L11" s="30">
        <f>J11-K11</f>
        <v/>
      </c>
      <c r="M11" s="12">
        <f>IF(K11=0,0,L11/K11)</f>
        <v/>
      </c>
      <c r="N11" s="26" t="n">
        <v>0.16</v>
      </c>
      <c r="O11" s="30">
        <f>F11*N11</f>
        <v/>
      </c>
      <c r="P11" s="12">
        <f>IF(H11=0,0,N11/H11)</f>
        <v/>
      </c>
      <c r="Q11" s="9" t="inlineStr">
        <is>
          <t>Telecom infrastructuur</t>
        </is>
      </c>
    </row>
    <row r="12">
      <c r="A12" s="3" t="inlineStr">
        <is>
          <t>RAND</t>
        </is>
      </c>
      <c r="B12" s="3" t="inlineStr">
        <is>
          <t>Randstad</t>
        </is>
      </c>
      <c r="C12" s="3" t="inlineStr">
        <is>
          <t>Uitzend/dienstverlening</t>
        </is>
      </c>
      <c r="D12" s="3" t="inlineStr">
        <is>
          <t>Diemen</t>
        </is>
      </c>
      <c r="E12" s="3" t="inlineStr">
        <is>
          <t>NL</t>
        </is>
      </c>
      <c r="F12" s="4" t="n">
        <v>20</v>
      </c>
      <c r="G12" s="26" t="n">
        <v>42.5</v>
      </c>
      <c r="H12" s="26" t="n">
        <v>44.1</v>
      </c>
      <c r="I12" s="27" t="inlineStr">
        <is>
          <t>2026-04-08</t>
        </is>
      </c>
      <c r="J12" s="28">
        <f>F12*H12</f>
        <v/>
      </c>
      <c r="K12" s="28">
        <f>F12*G12</f>
        <v/>
      </c>
      <c r="L12" s="28">
        <f>J12-K12</f>
        <v/>
      </c>
      <c r="M12" s="8">
        <f>IF(K12=0,0,L12/K12)</f>
        <v/>
      </c>
      <c r="N12" s="26" t="n">
        <v>1.4</v>
      </c>
      <c r="O12" s="28">
        <f>F12*N12</f>
        <v/>
      </c>
      <c r="P12" s="8">
        <f>IF(H12=0,0,N12/H12)</f>
        <v/>
      </c>
      <c r="Q12" s="3" t="inlineStr">
        <is>
          <t>Cyclisch</t>
        </is>
      </c>
    </row>
    <row r="13">
      <c r="A13" s="9" t="inlineStr">
        <is>
          <t>ADYEN</t>
        </is>
      </c>
      <c r="B13" s="9" t="inlineStr">
        <is>
          <t>Adyen</t>
        </is>
      </c>
      <c r="C13" s="9" t="inlineStr">
        <is>
          <t>Fintech</t>
        </is>
      </c>
      <c r="D13" s="9" t="inlineStr">
        <is>
          <t>Amsterdam</t>
        </is>
      </c>
      <c r="E13" s="9" t="inlineStr">
        <is>
          <t>NL</t>
        </is>
      </c>
      <c r="F13" s="4" t="n">
        <v>5</v>
      </c>
      <c r="G13" s="26" t="n">
        <v>1320</v>
      </c>
      <c r="H13" s="26" t="n">
        <v>1415</v>
      </c>
      <c r="I13" s="29" t="inlineStr">
        <is>
          <t>2026-06-19</t>
        </is>
      </c>
      <c r="J13" s="30">
        <f>F13*H13</f>
        <v/>
      </c>
      <c r="K13" s="30">
        <f>F13*G13</f>
        <v/>
      </c>
      <c r="L13" s="30">
        <f>J13-K13</f>
        <v/>
      </c>
      <c r="M13" s="12">
        <f>IF(K13=0,0,L13/K13)</f>
        <v/>
      </c>
      <c r="N13" s="26" t="n">
        <v>0</v>
      </c>
      <c r="O13" s="30">
        <f>F13*N13</f>
        <v/>
      </c>
      <c r="P13" s="12">
        <f>IF(H13=0,0,N13/H13)</f>
        <v/>
      </c>
      <c r="Q13" s="9" t="inlineStr">
        <is>
          <t>Groeiaandeel, geen dividend</t>
        </is>
      </c>
    </row>
    <row r="14"/>
    <row r="15">
      <c r="B15" s="13" t="inlineStr">
        <is>
          <t>Totalen</t>
        </is>
      </c>
      <c r="J15" s="31">
        <f>SUM(J4:J13)</f>
        <v/>
      </c>
      <c r="K15" s="31">
        <f>SUM(K4:K13)</f>
        <v/>
      </c>
      <c r="L15" s="31">
        <f>SUM(L4:L13)</f>
        <v/>
      </c>
      <c r="O15" s="31">
        <f>SUM(O4:O13)</f>
        <v/>
      </c>
    </row>
  </sheetData>
  <mergeCells count="1">
    <mergeCell ref="A1:Q1"/>
  </mergeCells>
  <conditionalFormatting sqref="L4:L13">
    <cfRule type="expression" priority="1" dxfId="0">
      <formula>L4&gt;0</formula>
    </cfRule>
    <cfRule type="expression" priority="2" dxfId="1">
      <formula>L4&lt;0</formula>
    </cfRule>
  </conditionalFormatting>
  <conditionalFormatting sqref="M4:M13">
    <cfRule type="expression" priority="3" dxfId="0">
      <formula>M4&gt;0</formula>
    </cfRule>
    <cfRule type="expression" priority="4" dxfId="1">
      <formula>M4&lt;0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9" customWidth="1" min="2" max="2"/>
    <col width="18" customWidth="1" min="3" max="3"/>
    <col width="11" customWidth="1" min="4" max="4"/>
    <col width="9" customWidth="1" min="5" max="5"/>
    <col width="12" customWidth="1" min="6" max="6"/>
    <col width="16" customWidth="1" min="7" max="7"/>
    <col width="10" customWidth="1" min="8" max="8"/>
    <col width="14" customWidth="1" min="9" max="9"/>
    <col width="12" customWidth="1" min="10" max="10"/>
    <col width="26" customWidth="1" min="11" max="11"/>
    <col width="8" customWidth="1" min="12" max="12"/>
  </cols>
  <sheetData>
    <row r="1">
      <c r="A1" s="15" t="inlineStr">
        <is>
          <t>Transactiehistorie — Aankopen, Verkopen en Dividend</t>
        </is>
      </c>
    </row>
    <row r="2"/>
    <row r="3">
      <c r="A3" s="2" t="inlineStr">
        <is>
          <t>Transactiedatum</t>
        </is>
      </c>
      <c r="B3" s="2" t="inlineStr">
        <is>
          <t>Ticker</t>
        </is>
      </c>
      <c r="C3" s="2" t="inlineStr">
        <is>
          <t>Bedrijf</t>
        </is>
      </c>
      <c r="D3" s="2" t="inlineStr">
        <is>
          <t>Type</t>
        </is>
      </c>
      <c r="E3" s="2" t="inlineStr">
        <is>
          <t>Aantal</t>
        </is>
      </c>
      <c r="F3" s="2" t="inlineStr">
        <is>
          <t>Koers</t>
        </is>
      </c>
      <c r="G3" s="2" t="inlineStr">
        <is>
          <t>Transactiewaarde</t>
        </is>
      </c>
      <c r="H3" s="2" t="inlineStr">
        <is>
          <t>Kosten</t>
        </is>
      </c>
      <c r="I3" s="2" t="inlineStr">
        <is>
          <t>Netto bedrag</t>
        </is>
      </c>
      <c r="J3" s="2" t="inlineStr">
        <is>
          <t>Beurs</t>
        </is>
      </c>
      <c r="K3" s="2" t="inlineStr">
        <is>
          <t>Opmerking</t>
        </is>
      </c>
      <c r="L3" s="2" t="inlineStr">
        <is>
          <t>Maand</t>
        </is>
      </c>
    </row>
    <row r="4">
      <c r="A4" s="27" t="inlineStr">
        <is>
          <t>2026-01-12</t>
        </is>
      </c>
      <c r="B4" s="3" t="inlineStr">
        <is>
          <t>ASML</t>
        </is>
      </c>
      <c r="C4" s="3">
        <f>IFERROR(VLOOKUP(B4,Portefeuille!$A$4:$D$13,2,FALSE),"")</f>
        <v/>
      </c>
      <c r="D4" s="3" t="inlineStr">
        <is>
          <t>Koop</t>
        </is>
      </c>
      <c r="E4" s="4" t="n">
        <v>15</v>
      </c>
      <c r="F4" s="26" t="n">
        <v>820</v>
      </c>
      <c r="G4" s="28">
        <f>E4*F4</f>
        <v/>
      </c>
      <c r="H4" s="26" t="n">
        <v>10</v>
      </c>
      <c r="I4" s="28">
        <f>IF(D4="Koop",G4+H4,IF(D4="Verkoop",G4-H4,G4))</f>
        <v/>
      </c>
      <c r="J4" s="3">
        <f>IFERROR(VLOOKUP(B4,Portefeuille!$A$4:$D$13,4,FALSE),"")</f>
        <v/>
      </c>
      <c r="K4" s="3" t="inlineStr">
        <is>
          <t>Startpositie ASML</t>
        </is>
      </c>
      <c r="L4" s="3">
        <f>MONTH(A4)</f>
        <v/>
      </c>
    </row>
    <row r="5">
      <c r="A5" s="29" t="inlineStr">
        <is>
          <t>2026-02-18</t>
        </is>
      </c>
      <c r="B5" s="9" t="inlineStr">
        <is>
          <t>SHELL</t>
        </is>
      </c>
      <c r="C5" s="9">
        <f>IFERROR(VLOOKUP(B5,Portefeuille!$A$4:$D$13,2,FALSE),"")</f>
        <v/>
      </c>
      <c r="D5" s="9" t="inlineStr">
        <is>
          <t>Koop</t>
        </is>
      </c>
      <c r="E5" s="4" t="n">
        <v>120</v>
      </c>
      <c r="F5" s="26" t="n">
        <v>28.4</v>
      </c>
      <c r="G5" s="30">
        <f>E5*F5</f>
        <v/>
      </c>
      <c r="H5" s="26" t="n">
        <v>8.5</v>
      </c>
      <c r="I5" s="30">
        <f>IF(D5="Koop",G5+H5,IF(D5="Verkoop",G5-H5,G5))</f>
        <v/>
      </c>
      <c r="J5" s="9">
        <f>IFERROR(VLOOKUP(B5,Portefeuille!$A$4:$D$13,4,FALSE),"")</f>
        <v/>
      </c>
      <c r="K5" s="9" t="inlineStr">
        <is>
          <t>Startpositie Shell</t>
        </is>
      </c>
      <c r="L5" s="9">
        <f>MONTH(A5)</f>
        <v/>
      </c>
    </row>
    <row r="6">
      <c r="A6" s="27" t="inlineStr">
        <is>
          <t>2026-03-03</t>
        </is>
      </c>
      <c r="B6" s="3" t="inlineStr">
        <is>
          <t>UNA</t>
        </is>
      </c>
      <c r="C6" s="3">
        <f>IFERROR(VLOOKUP(B6,Portefeuille!$A$4:$D$13,2,FALSE),"")</f>
        <v/>
      </c>
      <c r="D6" s="3" t="inlineStr">
        <is>
          <t>Koop</t>
        </is>
      </c>
      <c r="E6" s="4" t="n">
        <v>40</v>
      </c>
      <c r="F6" s="26" t="n">
        <v>46.2</v>
      </c>
      <c r="G6" s="28">
        <f>E6*F6</f>
        <v/>
      </c>
      <c r="H6" s="26" t="n">
        <v>6</v>
      </c>
      <c r="I6" s="28">
        <f>IF(D6="Koop",G6+H6,IF(D6="Verkoop",G6-H6,G6))</f>
        <v/>
      </c>
      <c r="J6" s="3">
        <f>IFERROR(VLOOKUP(B6,Portefeuille!$A$4:$D$13,4,FALSE),"")</f>
        <v/>
      </c>
      <c r="K6" s="3" t="inlineStr">
        <is>
          <t>Startpositie Unilever</t>
        </is>
      </c>
      <c r="L6" s="3">
        <f>MONTH(A6)</f>
        <v/>
      </c>
    </row>
    <row r="7">
      <c r="A7" s="29" t="inlineStr">
        <is>
          <t>2026-01-22</t>
        </is>
      </c>
      <c r="B7" s="9" t="inlineStr">
        <is>
          <t>INGA</t>
        </is>
      </c>
      <c r="C7" s="9">
        <f>IFERROR(VLOOKUP(B7,Portefeuille!$A$4:$D$13,2,FALSE),"")</f>
        <v/>
      </c>
      <c r="D7" s="9" t="inlineStr">
        <is>
          <t>Koop</t>
        </is>
      </c>
      <c r="E7" s="4" t="n">
        <v>200</v>
      </c>
      <c r="F7" s="26" t="n">
        <v>15.8</v>
      </c>
      <c r="G7" s="30">
        <f>E7*F7</f>
        <v/>
      </c>
      <c r="H7" s="26" t="n">
        <v>7.5</v>
      </c>
      <c r="I7" s="30">
        <f>IF(D7="Koop",G7+H7,IF(D7="Verkoop",G7-H7,G7))</f>
        <v/>
      </c>
      <c r="J7" s="9">
        <f>IFERROR(VLOOKUP(B7,Portefeuille!$A$4:$D$13,4,FALSE),"")</f>
        <v/>
      </c>
      <c r="K7" s="9" t="inlineStr">
        <is>
          <t>Startpositie ING</t>
        </is>
      </c>
      <c r="L7" s="9">
        <f>MONTH(A7)</f>
        <v/>
      </c>
    </row>
    <row r="8">
      <c r="A8" s="27" t="inlineStr">
        <is>
          <t>2026-04-14</t>
        </is>
      </c>
      <c r="B8" s="3" t="inlineStr">
        <is>
          <t>HEIA</t>
        </is>
      </c>
      <c r="C8" s="3">
        <f>IFERROR(VLOOKUP(B8,Portefeuille!$A$4:$D$13,2,FALSE),"")</f>
        <v/>
      </c>
      <c r="D8" s="3" t="inlineStr">
        <is>
          <t>Koop</t>
        </is>
      </c>
      <c r="E8" s="4" t="n">
        <v>25</v>
      </c>
      <c r="F8" s="26" t="n">
        <v>76.3</v>
      </c>
      <c r="G8" s="28">
        <f>E8*F8</f>
        <v/>
      </c>
      <c r="H8" s="26" t="n">
        <v>6.5</v>
      </c>
      <c r="I8" s="28">
        <f>IF(D8="Koop",G8+H8,IF(D8="Verkoop",G8-H8,G8))</f>
        <v/>
      </c>
      <c r="J8" s="3">
        <f>IFERROR(VLOOKUP(B8,Portefeuille!$A$4:$D$13,4,FALSE),"")</f>
        <v/>
      </c>
      <c r="K8" s="3" t="inlineStr">
        <is>
          <t>Startpositie Heineken</t>
        </is>
      </c>
      <c r="L8" s="3">
        <f>MONTH(A8)</f>
        <v/>
      </c>
    </row>
    <row r="9">
      <c r="A9" s="29" t="inlineStr">
        <is>
          <t>2026-05-09</t>
        </is>
      </c>
      <c r="B9" s="9" t="inlineStr">
        <is>
          <t>AD</t>
        </is>
      </c>
      <c r="C9" s="9">
        <f>IFERROR(VLOOKUP(B9,Portefeuille!$A$4:$D$13,2,FALSE),"")</f>
        <v/>
      </c>
      <c r="D9" s="9" t="inlineStr">
        <is>
          <t>Koop</t>
        </is>
      </c>
      <c r="E9" s="4" t="n">
        <v>60</v>
      </c>
      <c r="F9" s="26" t="n">
        <v>28.1</v>
      </c>
      <c r="G9" s="30">
        <f>E9*F9</f>
        <v/>
      </c>
      <c r="H9" s="26" t="n">
        <v>6</v>
      </c>
      <c r="I9" s="30">
        <f>IF(D9="Koop",G9+H9,IF(D9="Verkoop",G9-H9,G9))</f>
        <v/>
      </c>
      <c r="J9" s="9">
        <f>IFERROR(VLOOKUP(B9,Portefeuille!$A$4:$D$13,4,FALSE),"")</f>
        <v/>
      </c>
      <c r="K9" s="9" t="inlineStr">
        <is>
          <t>Startpositie Ahold Delhaize</t>
        </is>
      </c>
      <c r="L9" s="9">
        <f>MONTH(A9)</f>
        <v/>
      </c>
    </row>
    <row r="10">
      <c r="A10" s="27" t="inlineStr">
        <is>
          <t>2026-02-27</t>
        </is>
      </c>
      <c r="B10" s="3" t="inlineStr">
        <is>
          <t>NN</t>
        </is>
      </c>
      <c r="C10" s="3">
        <f>IFERROR(VLOOKUP(B10,Portefeuille!$A$4:$D$13,2,FALSE),"")</f>
        <v/>
      </c>
      <c r="D10" s="3" t="inlineStr">
        <is>
          <t>Dividend</t>
        </is>
      </c>
      <c r="E10" s="4" t="n">
        <v>35</v>
      </c>
      <c r="F10" s="26" t="n">
        <v>3.4</v>
      </c>
      <c r="G10" s="28">
        <f>E10*F10</f>
        <v/>
      </c>
      <c r="H10" s="26" t="n">
        <v>0</v>
      </c>
      <c r="I10" s="28">
        <f>IF(D10="Koop",G10+H10,IF(D10="Verkoop",G10-H10,G10))</f>
        <v/>
      </c>
      <c r="J10" s="3">
        <f>IFERROR(VLOOKUP(B10,Portefeuille!$A$4:$D$13,4,FALSE),"")</f>
        <v/>
      </c>
      <c r="K10" s="3" t="inlineStr">
        <is>
          <t>Dividenduitkering NN Group</t>
        </is>
      </c>
      <c r="L10" s="3">
        <f>MONTH(A10)</f>
        <v/>
      </c>
    </row>
    <row r="11">
      <c r="A11" s="29" t="inlineStr">
        <is>
          <t>2026-03-11</t>
        </is>
      </c>
      <c r="B11" s="9" t="inlineStr">
        <is>
          <t>KPN</t>
        </is>
      </c>
      <c r="C11" s="9">
        <f>IFERROR(VLOOKUP(B11,Portefeuille!$A$4:$D$13,2,FALSE),"")</f>
        <v/>
      </c>
      <c r="D11" s="9" t="inlineStr">
        <is>
          <t>Koop</t>
        </is>
      </c>
      <c r="E11" s="4" t="n">
        <v>500</v>
      </c>
      <c r="F11" s="26" t="n">
        <v>3.12</v>
      </c>
      <c r="G11" s="30">
        <f>E11*F11</f>
        <v/>
      </c>
      <c r="H11" s="26" t="n">
        <v>5</v>
      </c>
      <c r="I11" s="30">
        <f>IF(D11="Koop",G11+H11,IF(D11="Verkoop",G11-H11,G11))</f>
        <v/>
      </c>
      <c r="J11" s="9">
        <f>IFERROR(VLOOKUP(B11,Portefeuille!$A$4:$D$13,4,FALSE),"")</f>
        <v/>
      </c>
      <c r="K11" s="9" t="inlineStr">
        <is>
          <t>Startpositie KPN</t>
        </is>
      </c>
      <c r="L11" s="9">
        <f>MONTH(A11)</f>
        <v/>
      </c>
    </row>
    <row r="12">
      <c r="A12" s="27" t="inlineStr">
        <is>
          <t>2026-04-08</t>
        </is>
      </c>
      <c r="B12" s="3" t="inlineStr">
        <is>
          <t>RAND</t>
        </is>
      </c>
      <c r="C12" s="3">
        <f>IFERROR(VLOOKUP(B12,Portefeuille!$A$4:$D$13,2,FALSE),"")</f>
        <v/>
      </c>
      <c r="D12" s="3" t="inlineStr">
        <is>
          <t>Koop</t>
        </is>
      </c>
      <c r="E12" s="4" t="n">
        <v>20</v>
      </c>
      <c r="F12" s="26" t="n">
        <v>42.5</v>
      </c>
      <c r="G12" s="28">
        <f>E12*F12</f>
        <v/>
      </c>
      <c r="H12" s="26" t="n">
        <v>5.5</v>
      </c>
      <c r="I12" s="28">
        <f>IF(D12="Koop",G12+H12,IF(D12="Verkoop",G12-H12,G12))</f>
        <v/>
      </c>
      <c r="J12" s="3">
        <f>IFERROR(VLOOKUP(B12,Portefeuille!$A$4:$D$13,4,FALSE),"")</f>
        <v/>
      </c>
      <c r="K12" s="3" t="inlineStr">
        <is>
          <t>Startpositie Randstad</t>
        </is>
      </c>
      <c r="L12" s="3">
        <f>MONTH(A12)</f>
        <v/>
      </c>
    </row>
    <row r="13">
      <c r="A13" s="29" t="inlineStr">
        <is>
          <t>2026-06-19</t>
        </is>
      </c>
      <c r="B13" s="9" t="inlineStr">
        <is>
          <t>ADYEN</t>
        </is>
      </c>
      <c r="C13" s="9">
        <f>IFERROR(VLOOKUP(B13,Portefeuille!$A$4:$D$13,2,FALSE),"")</f>
        <v/>
      </c>
      <c r="D13" s="9" t="inlineStr">
        <is>
          <t>Koop</t>
        </is>
      </c>
      <c r="E13" s="4" t="n">
        <v>5</v>
      </c>
      <c r="F13" s="26" t="n">
        <v>1320</v>
      </c>
      <c r="G13" s="30">
        <f>E13*F13</f>
        <v/>
      </c>
      <c r="H13" s="26" t="n">
        <v>15</v>
      </c>
      <c r="I13" s="30">
        <f>IF(D13="Koop",G13+H13,IF(D13="Verkoop",G13-H13,G13))</f>
        <v/>
      </c>
      <c r="J13" s="9">
        <f>IFERROR(VLOOKUP(B13,Portefeuille!$A$4:$D$13,4,FALSE),"")</f>
        <v/>
      </c>
      <c r="K13" s="9" t="inlineStr">
        <is>
          <t>Startpositie Adyen</t>
        </is>
      </c>
      <c r="L13" s="9">
        <f>MONTH(A13)</f>
        <v/>
      </c>
    </row>
    <row r="14"/>
    <row r="15">
      <c r="F15" s="13" t="inlineStr">
        <is>
          <t>Totalen</t>
        </is>
      </c>
      <c r="G15" s="31">
        <f>SUM(G4:G13)</f>
        <v/>
      </c>
      <c r="H15" s="31">
        <f>SUM(H4:H13)</f>
        <v/>
      </c>
      <c r="I15" s="31">
        <f>SUM(I4:I13)</f>
        <v/>
      </c>
    </row>
  </sheetData>
  <mergeCells count="1"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</cols>
  <sheetData>
    <row r="1">
      <c r="A1" s="15" t="inlineStr">
        <is>
          <t>Dashboard — Portefeuille Samenvatting</t>
        </is>
      </c>
    </row>
    <row r="2"/>
    <row r="3">
      <c r="A3" s="16" t="inlineStr">
        <is>
          <t>Kerncijfers</t>
        </is>
      </c>
    </row>
    <row r="4">
      <c r="A4" s="17" t="inlineStr">
        <is>
          <t>Totale aankoopwaarde</t>
        </is>
      </c>
      <c r="B4" s="32">
        <f>SUM(Portefeuille!K4:K13)</f>
        <v/>
      </c>
    </row>
    <row r="5">
      <c r="A5" s="17" t="inlineStr">
        <is>
          <t>Totale beurswaarde</t>
        </is>
      </c>
      <c r="B5" s="32">
        <f>SUM(Portefeuille!J4:J13)</f>
        <v/>
      </c>
    </row>
    <row r="6">
      <c r="A6" s="17" t="inlineStr">
        <is>
          <t>Totale winst/verlies</t>
        </is>
      </c>
      <c r="B6" s="32">
        <f>SUM(Portefeuille!L4:L13)</f>
        <v/>
      </c>
    </row>
    <row r="7">
      <c r="A7" s="17" t="inlineStr">
        <is>
          <t>Gemiddeld rendement %</t>
        </is>
      </c>
      <c r="B7" s="32">
        <f>AVERAGE(Portefeuille!M4:M13)</f>
        <v/>
      </c>
    </row>
    <row r="8">
      <c r="A8" s="17" t="inlineStr">
        <is>
          <t>Totaal verwacht dividend</t>
        </is>
      </c>
      <c r="B8" s="19">
        <f>SUM(Portefeuille!O4:O13)</f>
        <v/>
      </c>
    </row>
    <row r="9">
      <c r="A9" s="17" t="inlineStr">
        <is>
          <t>Aantal posities</t>
        </is>
      </c>
      <c r="B9" s="32">
        <f>COUNTA(Portefeuille!A4:A13)</f>
        <v/>
      </c>
    </row>
    <row r="10">
      <c r="A10" s="17" t="inlineStr">
        <is>
          <t>Aantal posities met winst</t>
        </is>
      </c>
      <c r="B10" s="20">
        <f>COUNTIF(Portefeuille!L4:L13,"&gt;0")</f>
        <v/>
      </c>
    </row>
    <row r="11">
      <c r="A11" s="17" t="inlineStr">
        <is>
          <t>Aantal posities met verlies</t>
        </is>
      </c>
      <c r="B11" s="20">
        <f>COUNTIF(Portefeuille!L4:L13,"&lt;0")</f>
        <v/>
      </c>
    </row>
    <row r="12">
      <c r="A12" s="17" t="inlineStr">
        <is>
          <t>Status portefeuille</t>
        </is>
      </c>
      <c r="B12" s="21">
        <f>IF(B6&gt;0,"Positief","Herzien")</f>
        <v/>
      </c>
    </row>
    <row r="13"/>
    <row r="14">
      <c r="A14" s="16" t="inlineStr">
        <is>
          <t>Verdeling per sector</t>
        </is>
      </c>
    </row>
    <row r="15">
      <c r="A15" s="3" t="inlineStr">
        <is>
          <t>Technologie</t>
        </is>
      </c>
      <c r="B15" s="28">
        <f>SUMIF(Portefeuille!$C$4:$C$13,A15,Portefeuille!$J$4:$J$13)</f>
        <v/>
      </c>
    </row>
    <row r="16">
      <c r="A16" s="9" t="inlineStr">
        <is>
          <t>Energie</t>
        </is>
      </c>
      <c r="B16" s="30">
        <f>SUMIF(Portefeuille!$C$4:$C$13,A16,Portefeuille!$J$4:$J$13)</f>
        <v/>
      </c>
    </row>
    <row r="17">
      <c r="A17" s="3" t="inlineStr">
        <is>
          <t>Consumentengoederen</t>
        </is>
      </c>
      <c r="B17" s="28">
        <f>SUMIF(Portefeuille!$C$4:$C$13,A17,Portefeuille!$J$4:$J$13)</f>
        <v/>
      </c>
    </row>
    <row r="18">
      <c r="A18" s="9" t="inlineStr">
        <is>
          <t>Financiële sector</t>
        </is>
      </c>
      <c r="B18" s="30">
        <f>SUMIF(Portefeuille!$C$4:$C$13,A18,Portefeuille!$J$4:$J$13)</f>
        <v/>
      </c>
    </row>
    <row r="19">
      <c r="A19" s="3" t="inlineStr">
        <is>
          <t>Retail</t>
        </is>
      </c>
      <c r="B19" s="28">
        <f>SUMIF(Portefeuille!$C$4:$C$13,A19,Portefeuille!$J$4:$J$13)</f>
        <v/>
      </c>
    </row>
    <row r="20">
      <c r="A20" s="9" t="inlineStr">
        <is>
          <t>Verzekeringen</t>
        </is>
      </c>
      <c r="B20" s="30">
        <f>SUMIF(Portefeuille!$C$4:$C$13,A20,Portefeuille!$J$4:$J$13)</f>
        <v/>
      </c>
    </row>
    <row r="21">
      <c r="A21" s="3" t="inlineStr">
        <is>
          <t>Telecom</t>
        </is>
      </c>
      <c r="B21" s="28">
        <f>SUMIF(Portefeuille!$C$4:$C$13,A21,Portefeuille!$J$4:$J$13)</f>
        <v/>
      </c>
    </row>
    <row r="22">
      <c r="A22" s="9" t="inlineStr">
        <is>
          <t>Uitzend/dienstverlening</t>
        </is>
      </c>
      <c r="B22" s="30">
        <f>SUMIF(Portefeuille!$C$4:$C$13,A22,Portefeuille!$J$4:$J$13)</f>
        <v/>
      </c>
    </row>
    <row r="23">
      <c r="A23" s="3" t="inlineStr">
        <is>
          <t>Fintech</t>
        </is>
      </c>
      <c r="B23" s="28">
        <f>SUMIF(Portefeuille!$C$4:$C$13,A23,Portefeuille!$J$4:$J$13)</f>
        <v/>
      </c>
    </row>
    <row r="24"/>
    <row r="25">
      <c r="A25" s="16" t="inlineStr">
        <is>
          <t>Portefeuillewaarde per maand (netto instroom)</t>
        </is>
      </c>
    </row>
    <row r="26">
      <c r="A26" s="22" t="inlineStr">
        <is>
          <t>Maand</t>
        </is>
      </c>
      <c r="B26" s="22" t="inlineStr">
        <is>
          <t>Instroom</t>
        </is>
      </c>
      <c r="C26" s="22" t="inlineStr">
        <is>
          <t>Cumulatief</t>
        </is>
      </c>
    </row>
    <row r="27">
      <c r="A27" s="3" t="inlineStr">
        <is>
          <t>jan-2026</t>
        </is>
      </c>
      <c r="B27" s="28">
        <f>SUMIFS(Transacties!$I$4:$I$13,Transacties!$L$4:$L$13,1)</f>
        <v/>
      </c>
      <c r="C27" s="28">
        <f>B27</f>
        <v/>
      </c>
    </row>
    <row r="28">
      <c r="A28" s="9" t="inlineStr">
        <is>
          <t>feb-2026</t>
        </is>
      </c>
      <c r="B28" s="30">
        <f>SUMIFS(Transacties!$I$4:$I$13,Transacties!$L$4:$L$13,2)</f>
        <v/>
      </c>
      <c r="C28" s="30">
        <f>C27+B28</f>
        <v/>
      </c>
    </row>
    <row r="29">
      <c r="A29" s="3" t="inlineStr">
        <is>
          <t>mrt-2026</t>
        </is>
      </c>
      <c r="B29" s="28">
        <f>SUMIFS(Transacties!$I$4:$I$13,Transacties!$L$4:$L$13,3)</f>
        <v/>
      </c>
      <c r="C29" s="28">
        <f>C28+B29</f>
        <v/>
      </c>
    </row>
    <row r="30">
      <c r="A30" s="9" t="inlineStr">
        <is>
          <t>apr-2026</t>
        </is>
      </c>
      <c r="B30" s="30">
        <f>SUMIFS(Transacties!$I$4:$I$13,Transacties!$L$4:$L$13,4)</f>
        <v/>
      </c>
      <c r="C30" s="30">
        <f>C29+B30</f>
        <v/>
      </c>
    </row>
    <row r="31">
      <c r="A31" s="3" t="inlineStr">
        <is>
          <t>mei-2026</t>
        </is>
      </c>
      <c r="B31" s="28">
        <f>SUMIFS(Transacties!$I$4:$I$13,Transacties!$L$4:$L$13,5)</f>
        <v/>
      </c>
      <c r="C31" s="28">
        <f>C30+B31</f>
        <v/>
      </c>
    </row>
    <row r="32">
      <c r="A32" s="9" t="inlineStr">
        <is>
          <t>jun-2026</t>
        </is>
      </c>
      <c r="B32" s="30">
        <f>SUMIFS(Transacties!$I$4:$I$13,Transacties!$L$4:$L$13,6)</f>
        <v/>
      </c>
      <c r="C32" s="30">
        <f>C31+B32</f>
        <v/>
      </c>
    </row>
  </sheetData>
  <mergeCells count="4">
    <mergeCell ref="A1:H1"/>
    <mergeCell ref="A3:B3"/>
    <mergeCell ref="A14:B14"/>
    <mergeCell ref="A25:C2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>
      <c r="A1" s="15" t="inlineStr">
        <is>
          <t>Instructies — Gebruik van dit sjabloon</t>
        </is>
      </c>
    </row>
    <row r="2"/>
    <row r="3" ht="32" customHeight="1">
      <c r="A3" s="23" t="inlineStr">
        <is>
          <t>Doel van dit bestand</t>
        </is>
      </c>
      <c r="B3" s="24" t="inlineStr">
        <is>
          <t>Dit sjabloon helpt bij het bijhouden van een aandelenportefeuille, inclusief waardering, rendement, dividend en transactiehistorie.</t>
        </is>
      </c>
    </row>
    <row r="4" ht="32" customHeight="1">
      <c r="A4" s="23" t="inlineStr">
        <is>
          <t>Sheet Portefeuille</t>
        </is>
      </c>
      <c r="B4" s="25" t="inlineStr">
        <is>
          <t>Bevat alle posities. Vul aantal aandelen, aankoopkoers, huidige koers en dividend per aandeel in. Alle overige kolommen berekenen automatisch.</t>
        </is>
      </c>
    </row>
    <row r="5" ht="32" customHeight="1">
      <c r="A5" s="23" t="inlineStr">
        <is>
          <t>Sheet Transacties</t>
        </is>
      </c>
      <c r="B5" s="24" t="inlineStr">
        <is>
          <t>Registreer elke aankoop, verkoop of dividenduitkering. Bedrijf en Beurs worden automatisch opgehaald via VLOOKUP op basis van de Ticker.</t>
        </is>
      </c>
    </row>
    <row r="6" ht="32" customHeight="1">
      <c r="A6" s="23" t="inlineStr">
        <is>
          <t>Sheet Dashboard</t>
        </is>
      </c>
      <c r="B6" s="25" t="inlineStr">
        <is>
          <t>Toont kerncijfers (KPI's), de verdeling per sector, winst/verlies per aandeel en de cumulatieve instroom per maand in grafieken.</t>
        </is>
      </c>
    </row>
    <row r="7" ht="32" customHeight="1">
      <c r="A7" s="23" t="inlineStr">
        <is>
          <t>Gele cellen</t>
        </is>
      </c>
      <c r="B7" s="24" t="inlineStr">
        <is>
          <t>Alle cellen met een lichtgele achtergrond (#FFFBEB) zijn invoervelden. Werk alleen in deze cellen; overige cellen bevatten formules.</t>
        </is>
      </c>
    </row>
    <row r="8" ht="32" customHeight="1">
      <c r="A8" s="23" t="inlineStr">
        <is>
          <t>Kleurcodes</t>
        </is>
      </c>
      <c r="B8" s="25" t="inlineStr">
        <is>
          <t>Groene tekst (#16A34A) betekent winst of positief rendement. Rode tekst (#DC2626) betekent verlies of negatief rendement.</t>
        </is>
      </c>
    </row>
    <row r="9" ht="32" customHeight="1">
      <c r="A9" s="23" t="inlineStr">
        <is>
          <t>Tickers</t>
        </is>
      </c>
      <c r="B9" s="24" t="inlineStr">
        <is>
          <t>Gebruik dezelfde ticker in Portefeuille en Transacties, zodat de opzoekformules (VLOOKUP) correct werken.</t>
        </is>
      </c>
    </row>
    <row r="10" ht="32" customHeight="1">
      <c r="A10" s="23" t="inlineStr">
        <is>
          <t>Datumnotatie</t>
        </is>
      </c>
      <c r="B10" s="25" t="inlineStr">
        <is>
          <t>Alle datums worden weergegeven volgens de Nederlandse notatie DD-MM-JJJJ.</t>
        </is>
      </c>
    </row>
    <row r="11" ht="32" customHeight="1">
      <c r="A11" s="23" t="inlineStr">
        <is>
          <t>Valuta en percentages</t>
        </is>
      </c>
      <c r="B11" s="24" t="inlineStr">
        <is>
          <t>Bedragen worden getoond als € 1.234,56 en percentages als 0,0%.</t>
        </is>
      </c>
    </row>
    <row r="12" ht="32" customHeight="1">
      <c r="A12" s="23" t="inlineStr">
        <is>
          <t>Onderhoud</t>
        </is>
      </c>
      <c r="B12" s="25" t="inlineStr">
        <is>
          <t>Werk de huidige koers regelmatig bij om een actueel beeld van de portefeuillewaarde te behouden.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2026-07-02T14:17:16Z</dcterms:created>
  <dcterms:modified xmlns:dcterms="http://purl.org/dc/terms/" xmlns:xsi="http://www.w3.org/2001/XMLSchema-instance" xsi:type="dcterms:W3CDTF">2026-07-02T14:17:16Z</dcterms:modified>
</cp:coreProperties>
</file>