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uto's" sheetId="1" state="visible" r:id="rId1"/>
    <sheet xmlns:r="http://schemas.openxmlformats.org/officeDocument/2006/relationships" name="Rittenregistratie" sheetId="2" state="visible" r:id="rId2"/>
    <sheet xmlns:r="http://schemas.openxmlformats.org/officeDocument/2006/relationships" name="Bijtellingsoverzicht" sheetId="3" state="visible" r:id="rId3"/>
    <sheet xmlns:r="http://schemas.openxmlformats.org/officeDocument/2006/relationships" name="Instructies" sheetId="4" state="visible" r:id="rId4"/>
  </sheets>
  <definedNames>
    <definedName name="_xlnm._FilterDatabase" localSheetId="0" hidden="1">'Auto''s'!$A$2:$N$12</definedName>
    <definedName name="_xlnm._FilterDatabase" localSheetId="1" hidden="1">'Rittenregistratie'!$A$2:$M$30</definedName>
    <definedName name="_xlnm._FilterDatabase" localSheetId="2" hidden="1">'Bijtellingsoverzicht'!$A$2:$M$12</definedName>
  </definedNames>
  <calcPr calcId="124519" fullCalcOnLoad="1"/>
</workbook>
</file>

<file path=xl/styles.xml><?xml version="1.0" encoding="utf-8"?>
<styleSheet xmlns="http://schemas.openxmlformats.org/spreadsheetml/2006/main">
  <numFmts count="3">
    <numFmt numFmtId="164" formatCode="DD-MM-JJJJ"/>
    <numFmt numFmtId="165" formatCode="&quot;€&quot; #.##0,00"/>
    <numFmt numFmtId="166" formatCode="0,0%"/>
  </numFmts>
  <fonts count="7">
    <font>
      <name val="Calibri"/>
      <family val="2"/>
      <color theme="1"/>
      <sz val="11"/>
      <scheme val="minor"/>
    </font>
    <font>
      <name val="Calibri"/>
      <b val="1"/>
      <color rgb="001E293B"/>
      <sz val="16"/>
    </font>
    <font>
      <name val="Calibri"/>
      <b val="1"/>
      <color rgb="00FFFFFF"/>
      <sz val="11"/>
    </font>
    <font>
      <b val="1"/>
      <color rgb="0016A34A"/>
    </font>
    <font>
      <b val="1"/>
    </font>
    <font>
      <b val="1"/>
      <sz val="12"/>
    </font>
    <font>
      <name val="Calibri"/>
      <sz val="11"/>
    </font>
  </fonts>
  <fills count="7">
    <fill>
      <patternFill/>
    </fill>
    <fill>
      <patternFill patternType="gray125"/>
    </fill>
    <fill>
      <patternFill patternType="solid">
        <fgColor rgb="001E293B"/>
      </patternFill>
    </fill>
    <fill>
      <patternFill patternType="solid">
        <fgColor rgb="00F8FAFC"/>
      </patternFill>
    </fill>
    <fill>
      <patternFill patternType="solid">
        <fgColor rgb="00FFFBEB"/>
      </patternFill>
    </fill>
    <fill>
      <patternFill patternType="solid">
        <fgColor rgb="00FFFFFF"/>
      </patternFill>
    </fill>
    <fill>
      <patternFill patternType="solid">
        <fgColor rgb="0014B8A6"/>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26">
    <xf numFmtId="0" fontId="0" fillId="0" borderId="0" pivotButton="0" quotePrefix="0" xfId="0"/>
    <xf numFmtId="0" fontId="1" fillId="0" borderId="0" applyAlignment="1" pivotButton="0" quotePrefix="0" xfId="0">
      <alignment horizontal="center" vertical="center"/>
    </xf>
    <xf numFmtId="0" fontId="2" fillId="2" borderId="1" applyAlignment="1" pivotButton="0" quotePrefix="0" xfId="0">
      <alignment horizontal="center" vertical="center"/>
    </xf>
    <xf numFmtId="0" fontId="0" fillId="3" borderId="1" pivotButton="0" quotePrefix="0" xfId="0"/>
    <xf numFmtId="0" fontId="0" fillId="4" borderId="1" pivotButton="0" quotePrefix="0" xfId="0"/>
    <xf numFmtId="164" fontId="0" fillId="4" borderId="1" pivotButton="0" quotePrefix="0" xfId="0"/>
    <xf numFmtId="165" fontId="0" fillId="4" borderId="1" pivotButton="0" quotePrefix="0" xfId="0"/>
    <xf numFmtId="166" fontId="0" fillId="3" borderId="1" pivotButton="0" quotePrefix="0" xfId="0"/>
    <xf numFmtId="165" fontId="3" fillId="3" borderId="1" pivotButton="0" quotePrefix="0" xfId="0"/>
    <xf numFmtId="0" fontId="0" fillId="4" borderId="1" applyAlignment="1" pivotButton="0" quotePrefix="0" xfId="0">
      <alignment horizontal="center" vertical="center"/>
    </xf>
    <xf numFmtId="0" fontId="0" fillId="5" borderId="1" pivotButton="0" quotePrefix="0" xfId="0"/>
    <xf numFmtId="166" fontId="0" fillId="5" borderId="1" pivotButton="0" quotePrefix="0" xfId="0"/>
    <xf numFmtId="165" fontId="3" fillId="5" borderId="1" pivotButton="0" quotePrefix="0" xfId="0"/>
    <xf numFmtId="0" fontId="0" fillId="0" borderId="1" pivotButton="0" quotePrefix="0" xfId="0"/>
    <xf numFmtId="0" fontId="4" fillId="6" borderId="1" pivotButton="0" quotePrefix="0" xfId="0"/>
    <xf numFmtId="165" fontId="3" fillId="0" borderId="1" pivotButton="0" quotePrefix="0" xfId="0"/>
    <xf numFmtId="165" fontId="0" fillId="3" borderId="1" pivotButton="0" quotePrefix="0" xfId="0"/>
    <xf numFmtId="0" fontId="0" fillId="3" borderId="1" applyAlignment="1" pivotButton="0" quotePrefix="0" xfId="0">
      <alignment horizontal="center" vertical="center"/>
    </xf>
    <xf numFmtId="165" fontId="0" fillId="5" borderId="1" pivotButton="0" quotePrefix="0" xfId="0"/>
    <xf numFmtId="0" fontId="0" fillId="5" borderId="1" applyAlignment="1" pivotButton="0" quotePrefix="0" xfId="0">
      <alignment horizontal="center" vertical="center"/>
    </xf>
    <xf numFmtId="0" fontId="4" fillId="0" borderId="1" pivotButton="0" quotePrefix="0" xfId="0"/>
    <xf numFmtId="165" fontId="4" fillId="0" borderId="1" pivotButton="0" quotePrefix="0" xfId="0"/>
    <xf numFmtId="0" fontId="5" fillId="0" borderId="0" pivotButton="0" quotePrefix="0" xfId="0"/>
    <xf numFmtId="0" fontId="2" fillId="6" borderId="0" pivotButton="0" quotePrefix="0" xfId="0"/>
    <xf numFmtId="0" fontId="2" fillId="6" borderId="1" applyAlignment="1" pivotButton="0" quotePrefix="0" xfId="0">
      <alignment horizontal="left" vertical="center" wrapText="1"/>
    </xf>
    <xf numFmtId="0" fontId="6" fillId="0" borderId="1" applyAlignment="1" pivotButton="0" quotePrefix="0" xfId="0">
      <alignment horizontal="left" vertical="center" wrapText="1"/>
    </xf>
  </cellXfs>
  <cellStyles count="1">
    <cellStyle name="Normal" xfId="0" builtinId="0" hidden="0"/>
  </cellStyles>
  <dxfs count="3">
    <dxf>
      <font>
        <b val="1"/>
        <color rgb="00DC2626"/>
      </font>
      <fill>
        <patternFill patternType="solid">
          <fgColor rgb="00FEE2E2"/>
        </patternFill>
      </fill>
    </dxf>
    <dxf>
      <fill>
        <patternFill patternType="solid">
          <fgColor rgb="00FEF3C7"/>
        </patternFill>
      </fill>
    </dxf>
    <dxf>
      <font>
        <b val="1"/>
        <color rgb="0016A34A"/>
      </font>
      <fill>
        <patternFill patternType="solid">
          <fgColor rgb="00DCFCE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Jaarbijtelling per auto (€)</a:t>
            </a:r>
          </a:p>
        </rich>
      </tx>
    </title>
    <plotArea>
      <barChart>
        <barDir val="col"/>
        <grouping val="clustered"/>
        <ser>
          <idx val="0"/>
          <order val="0"/>
          <tx>
            <strRef>
              <f>'Bijtellingsoverzicht'!F2</f>
            </strRef>
          </tx>
          <spPr>
            <a:solidFill xmlns:a="http://schemas.openxmlformats.org/drawingml/2006/main">
              <a:srgbClr val="0F766E"/>
            </a:solidFill>
            <a:ln xmlns:a="http://schemas.openxmlformats.org/drawingml/2006/main">
              <a:prstDash val="solid"/>
            </a:ln>
          </spPr>
          <cat>
            <numRef>
              <f>'Bijtellingsoverzicht'!$B$3:$B$12</f>
            </numRef>
          </cat>
          <val>
            <numRef>
              <f>'Bijtellingsoverzicht'!$F$3:$F$12</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Auto</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Jaarbijtelling</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Zakelijk vs Privé kilometers (totaal)</a:t>
            </a:r>
          </a:p>
        </rich>
      </tx>
    </title>
    <plotArea>
      <pieChart>
        <varyColors val="1"/>
        <ser>
          <idx val="0"/>
          <order val="0"/>
          <tx>
            <strRef>
              <f>'Bijtellingsoverzicht'!B49</f>
            </strRef>
          </tx>
          <spPr>
            <a:ln xmlns:a="http://schemas.openxmlformats.org/drawingml/2006/main">
              <a:prstDash val="solid"/>
            </a:ln>
          </spPr>
          <cat>
            <numRef>
              <f>'Bijtellingsoverzicht'!$A$50:$A$51</f>
            </numRef>
          </cat>
          <val>
            <numRef>
              <f>'Bijtellingsoverzicht'!$B$50:$B$51</f>
            </numRef>
          </val>
        </ser>
        <firstSliceAng val="0"/>
      </pieChart>
    </plotArea>
    <legend>
      <legendPos val="r"/>
    </legend>
    <plotVisOnly val="1"/>
    <dispBlanksAs val="gap"/>
  </chart>
</chartSpace>
</file>

<file path=xl/charts/chart3.xml><?xml version="1.0" encoding="utf-8"?>
<chartSpace xmlns="http://schemas.openxmlformats.org/drawingml/2006/chart">
  <chart>
    <title>
      <tx>
        <rich>
          <a:bodyPr xmlns:a="http://schemas.openxmlformats.org/drawingml/2006/main"/>
          <a:p xmlns:a="http://schemas.openxmlformats.org/drawingml/2006/main">
            <a:pPr>
              <a:defRPr/>
            </a:pPr>
            <a:r>
              <a:t>Cumulatieve privékilometers per maand</a:t>
            </a:r>
          </a:p>
        </rich>
      </tx>
    </title>
    <plotArea>
      <lineChart>
        <grouping val="standard"/>
        <ser>
          <idx val="0"/>
          <order val="0"/>
          <tx>
            <strRef>
              <f>'Bijtellingsoverzicht'!C17</f>
            </strRef>
          </tx>
          <spPr>
            <a:ln xmlns:a="http://schemas.openxmlformats.org/drawingml/2006/main">
              <a:prstDash val="solid"/>
            </a:ln>
          </spPr>
          <marker>
            <symbol val="none"/>
            <spPr>
              <a:ln xmlns:a="http://schemas.openxmlformats.org/drawingml/2006/main">
                <a:prstDash val="solid"/>
              </a:ln>
            </spPr>
          </marker>
          <cat>
            <numRef>
              <f>'Bijtellingsoverzicht'!$A$18:$A$29</f>
            </numRef>
          </cat>
          <val>
            <numRef>
              <f>'Bijtellingsoverzicht'!$C$18:$C$29</f>
            </numRef>
          </val>
        </ser>
        <axId val="10"/>
        <axId val="100"/>
      </lineChart>
      <catAx>
        <axId val="10"/>
        <scaling>
          <orientation val="minMax"/>
        </scaling>
        <axPos val="l"/>
        <title>
          <tx>
            <rich>
              <a:bodyPr xmlns:a="http://schemas.openxmlformats.org/drawingml/2006/main"/>
              <a:p xmlns:a="http://schemas.openxmlformats.org/drawingml/2006/main">
                <a:pPr>
                  <a:defRPr/>
                </a:pPr>
                <a:r>
                  <a:t>Maand</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Km</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 Type="http://schemas.openxmlformats.org/officeDocument/2006/relationships/chart" Target="/xl/charts/chart3.xml" Id="rId3"/></Relationships>
</file>

<file path=xl/drawings/drawing1.xml><?xml version="1.0" encoding="utf-8"?>
<wsDr xmlns="http://schemas.openxmlformats.org/drawingml/2006/spreadsheetDrawing">
  <oneCellAnchor>
    <from>
      <col>0</col>
      <colOff>0</colOff>
      <row>31</row>
      <rowOff>0</rowOff>
    </from>
    <ext cx="6480000" cy="360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5</col>
      <colOff>0</colOff>
      <row>31</row>
      <rowOff>0</rowOff>
    </from>
    <ext cx="4320000" cy="360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oneCellAnchor>
    <from>
      <col>0</col>
      <colOff>0</colOff>
      <row>49</row>
      <rowOff>0</rowOff>
    </from>
    <ext cx="6480000" cy="3600000"/>
    <graphicFrame>
      <nvGraphicFramePr>
        <cNvPr id="3" name="Chart 3"/>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N13"/>
  <sheetViews>
    <sheetView workbookViewId="0">
      <pane ySplit="2" topLeftCell="A3" activePane="bottomLeft" state="frozen"/>
      <selection pane="bottomLeft" activeCell="A1" sqref="A1"/>
    </sheetView>
  </sheetViews>
  <sheetFormatPr baseColWidth="8" defaultRowHeight="15"/>
  <cols>
    <col width="10" customWidth="1" min="1" max="1"/>
    <col width="12" customWidth="1" min="2" max="2"/>
    <col width="13" customWidth="1" min="3" max="3"/>
    <col width="16" customWidth="1" min="4" max="4"/>
    <col width="18" customWidth="1" min="5" max="5"/>
    <col width="12" customWidth="1" min="6" max="6"/>
    <col width="13" customWidth="1" min="7" max="7"/>
    <col width="15" customWidth="1" min="8" max="8"/>
    <col width="16" customWidth="1" min="9" max="9"/>
    <col width="12" customWidth="1" min="10" max="10"/>
    <col width="16" customWidth="1" min="11" max="11"/>
    <col width="20" customWidth="1" min="12" max="12"/>
    <col width="16" customWidth="1" min="13" max="13"/>
    <col width="12" customWidth="1" min="14" max="14"/>
  </cols>
  <sheetData>
    <row r="1">
      <c r="A1" s="1" t="inlineStr">
        <is>
          <t>Bijtelling Privégebruik Auto - Stamgegevens 2026</t>
        </is>
      </c>
    </row>
    <row r="2">
      <c r="A2" s="2" t="inlineStr">
        <is>
          <t>Auto-ID</t>
        </is>
      </c>
      <c r="B2" s="2" t="inlineStr">
        <is>
          <t>Kenteken</t>
        </is>
      </c>
      <c r="C2" s="2" t="inlineStr">
        <is>
          <t>Merk</t>
        </is>
      </c>
      <c r="D2" s="2" t="inlineStr">
        <is>
          <t>Model</t>
        </is>
      </c>
      <c r="E2" s="2" t="inlineStr">
        <is>
          <t>Datum ingebruikname</t>
        </is>
      </c>
      <c r="F2" s="2" t="inlineStr">
        <is>
          <t>Gebruiker</t>
        </is>
      </c>
      <c r="G2" s="2" t="inlineStr">
        <is>
          <t>Woonplaats</t>
        </is>
      </c>
      <c r="H2" s="2" t="inlineStr">
        <is>
          <t>Cataloguswaarde</t>
        </is>
      </c>
      <c r="I2" s="2" t="inlineStr">
        <is>
          <t>CO2-uitstoot (g/km)</t>
        </is>
      </c>
      <c r="J2" s="2" t="inlineStr">
        <is>
          <t>Soort auto</t>
        </is>
      </c>
      <c r="K2" s="2" t="inlineStr">
        <is>
          <t>Bijtellingspercentage</t>
        </is>
      </c>
      <c r="L2" s="2" t="inlineStr">
        <is>
          <t>Fiscale bijtelling per jaar</t>
        </is>
      </c>
      <c r="M2" s="2" t="inlineStr">
        <is>
          <t>Bijtelling per maand</t>
        </is>
      </c>
      <c r="N2" s="2" t="inlineStr">
        <is>
          <t>Status</t>
        </is>
      </c>
    </row>
    <row r="3">
      <c r="A3" s="3" t="inlineStr">
        <is>
          <t>A001</t>
        </is>
      </c>
      <c r="B3" s="4" t="inlineStr">
        <is>
          <t>1-ABC-12</t>
        </is>
      </c>
      <c r="C3" s="3" t="inlineStr">
        <is>
          <t>Tesla</t>
        </is>
      </c>
      <c r="D3" s="3" t="inlineStr">
        <is>
          <t>Model 3</t>
        </is>
      </c>
      <c r="E3" s="5" t="inlineStr">
        <is>
          <t>15-01-2026</t>
        </is>
      </c>
      <c r="F3" s="3" t="inlineStr">
        <is>
          <t>Sanne</t>
        </is>
      </c>
      <c r="G3" s="3" t="inlineStr">
        <is>
          <t>Amsterdam</t>
        </is>
      </c>
      <c r="H3" s="6" t="n">
        <v>45000</v>
      </c>
      <c r="I3" s="4" t="n">
        <v>0</v>
      </c>
      <c r="J3" s="4" t="inlineStr">
        <is>
          <t>EV</t>
        </is>
      </c>
      <c r="K3" s="7">
        <f>IF(J3="EV",0.17,IF(J3="Hybride",0.22,0.22))</f>
        <v/>
      </c>
      <c r="L3" s="8">
        <f>H3*K3</f>
        <v/>
      </c>
      <c r="M3" s="8">
        <f>L3/12</f>
        <v/>
      </c>
      <c r="N3" s="9" t="inlineStr">
        <is>
          <t>Actief</t>
        </is>
      </c>
    </row>
    <row r="4">
      <c r="A4" s="10" t="inlineStr">
        <is>
          <t>A002</t>
        </is>
      </c>
      <c r="B4" s="4" t="inlineStr">
        <is>
          <t>22-XYZ-3</t>
        </is>
      </c>
      <c r="C4" s="10" t="inlineStr">
        <is>
          <t>Kia</t>
        </is>
      </c>
      <c r="D4" s="10" t="inlineStr">
        <is>
          <t>Niro EV</t>
        </is>
      </c>
      <c r="E4" s="5" t="inlineStr">
        <is>
          <t>01-02-2026</t>
        </is>
      </c>
      <c r="F4" s="10" t="inlineStr">
        <is>
          <t>Daan</t>
        </is>
      </c>
      <c r="G4" s="10" t="inlineStr">
        <is>
          <t>Rotterdam</t>
        </is>
      </c>
      <c r="H4" s="6" t="n">
        <v>38000</v>
      </c>
      <c r="I4" s="4" t="n">
        <v>0</v>
      </c>
      <c r="J4" s="4" t="inlineStr">
        <is>
          <t>EV</t>
        </is>
      </c>
      <c r="K4" s="11">
        <f>IF(J4="EV",0.17,IF(J4="Hybride",0.22,0.22))</f>
        <v/>
      </c>
      <c r="L4" s="12">
        <f>H4*K4</f>
        <v/>
      </c>
      <c r="M4" s="12">
        <f>L4/12</f>
        <v/>
      </c>
      <c r="N4" s="9" t="inlineStr">
        <is>
          <t>Actief</t>
        </is>
      </c>
    </row>
    <row r="5">
      <c r="A5" s="3" t="inlineStr">
        <is>
          <t>A003</t>
        </is>
      </c>
      <c r="B5" s="4" t="inlineStr">
        <is>
          <t>3-DEF-45</t>
        </is>
      </c>
      <c r="C5" s="3" t="inlineStr">
        <is>
          <t>Volkswagen</t>
        </is>
      </c>
      <c r="D5" s="3" t="inlineStr">
        <is>
          <t>Golf</t>
        </is>
      </c>
      <c r="E5" s="5" t="inlineStr">
        <is>
          <t>10-03-2026</t>
        </is>
      </c>
      <c r="F5" s="3" t="inlineStr">
        <is>
          <t>Emma</t>
        </is>
      </c>
      <c r="G5" s="3" t="inlineStr">
        <is>
          <t>Utrecht</t>
        </is>
      </c>
      <c r="H5" s="6" t="n">
        <v>32000</v>
      </c>
      <c r="I5" s="4" t="n">
        <v>120</v>
      </c>
      <c r="J5" s="4" t="inlineStr">
        <is>
          <t>Benzine</t>
        </is>
      </c>
      <c r="K5" s="7">
        <f>IF(J5="EV",0.17,IF(J5="Hybride",0.22,0.22))</f>
        <v/>
      </c>
      <c r="L5" s="8">
        <f>H5*K5</f>
        <v/>
      </c>
      <c r="M5" s="8">
        <f>L5/12</f>
        <v/>
      </c>
      <c r="N5" s="9" t="inlineStr">
        <is>
          <t>Actief</t>
        </is>
      </c>
    </row>
    <row r="6">
      <c r="A6" s="10" t="inlineStr">
        <is>
          <t>A004</t>
        </is>
      </c>
      <c r="B6" s="4" t="inlineStr">
        <is>
          <t>44-GHJ-6</t>
        </is>
      </c>
      <c r="C6" s="10" t="inlineStr">
        <is>
          <t>Toyota</t>
        </is>
      </c>
      <c r="D6" s="10" t="inlineStr">
        <is>
          <t>Corolla</t>
        </is>
      </c>
      <c r="E6" s="5" t="inlineStr">
        <is>
          <t>20-01-2026</t>
        </is>
      </c>
      <c r="F6" s="10" t="inlineStr">
        <is>
          <t>Lars</t>
        </is>
      </c>
      <c r="G6" s="10" t="inlineStr">
        <is>
          <t>Eindhoven</t>
        </is>
      </c>
      <c r="H6" s="6" t="n">
        <v>29000</v>
      </c>
      <c r="I6" s="4" t="n">
        <v>110</v>
      </c>
      <c r="J6" s="4" t="inlineStr">
        <is>
          <t>Hybride</t>
        </is>
      </c>
      <c r="K6" s="11">
        <f>IF(J6="EV",0.17,IF(J6="Hybride",0.22,0.22))</f>
        <v/>
      </c>
      <c r="L6" s="12">
        <f>H6*K6</f>
        <v/>
      </c>
      <c r="M6" s="12">
        <f>L6/12</f>
        <v/>
      </c>
      <c r="N6" s="9" t="inlineStr">
        <is>
          <t>Actief</t>
        </is>
      </c>
    </row>
    <row r="7">
      <c r="A7" s="3" t="inlineStr">
        <is>
          <t>A005</t>
        </is>
      </c>
      <c r="B7" s="4" t="inlineStr">
        <is>
          <t>5-KLM-78</t>
        </is>
      </c>
      <c r="C7" s="3" t="inlineStr">
        <is>
          <t>BMW</t>
        </is>
      </c>
      <c r="D7" s="3" t="inlineStr">
        <is>
          <t>320i</t>
        </is>
      </c>
      <c r="E7" s="5" t="inlineStr">
        <is>
          <t>05-04-2026</t>
        </is>
      </c>
      <c r="F7" s="3" t="inlineStr">
        <is>
          <t>Sophie</t>
        </is>
      </c>
      <c r="G7" s="3" t="inlineStr">
        <is>
          <t>Groningen</t>
        </is>
      </c>
      <c r="H7" s="6" t="n">
        <v>48000</v>
      </c>
      <c r="I7" s="4" t="n">
        <v>130</v>
      </c>
      <c r="J7" s="4" t="inlineStr">
        <is>
          <t>Benzine</t>
        </is>
      </c>
      <c r="K7" s="7">
        <f>IF(J7="EV",0.17,IF(J7="Hybride",0.22,0.22))</f>
        <v/>
      </c>
      <c r="L7" s="8">
        <f>H7*K7</f>
        <v/>
      </c>
      <c r="M7" s="8">
        <f>L7/12</f>
        <v/>
      </c>
      <c r="N7" s="9" t="inlineStr">
        <is>
          <t>Actief</t>
        </is>
      </c>
    </row>
    <row r="8">
      <c r="A8" s="10" t="inlineStr">
        <is>
          <t>A006</t>
        </is>
      </c>
      <c r="B8" s="4" t="inlineStr">
        <is>
          <t>66-NPQ-9</t>
        </is>
      </c>
      <c r="C8" s="10" t="inlineStr">
        <is>
          <t>Volkswagen</t>
        </is>
      </c>
      <c r="D8" s="10" t="inlineStr">
        <is>
          <t>Passat</t>
        </is>
      </c>
      <c r="E8" s="5" t="inlineStr">
        <is>
          <t>12-02-2026</t>
        </is>
      </c>
      <c r="F8" s="10" t="inlineStr">
        <is>
          <t>Bram</t>
        </is>
      </c>
      <c r="G8" s="10" t="inlineStr">
        <is>
          <t>Den Haag</t>
        </is>
      </c>
      <c r="H8" s="6" t="n">
        <v>41000</v>
      </c>
      <c r="I8" s="4" t="n">
        <v>125</v>
      </c>
      <c r="J8" s="4" t="inlineStr">
        <is>
          <t>Diesel</t>
        </is>
      </c>
      <c r="K8" s="11">
        <f>IF(J8="EV",0.17,IF(J8="Hybride",0.22,0.22))</f>
        <v/>
      </c>
      <c r="L8" s="12">
        <f>H8*K8</f>
        <v/>
      </c>
      <c r="M8" s="12">
        <f>L8/12</f>
        <v/>
      </c>
      <c r="N8" s="9" t="inlineStr">
        <is>
          <t>Actief</t>
        </is>
      </c>
    </row>
    <row r="9">
      <c r="A9" s="3" t="inlineStr">
        <is>
          <t>A007</t>
        </is>
      </c>
      <c r="B9" s="4" t="inlineStr">
        <is>
          <t>7-RST-01</t>
        </is>
      </c>
      <c r="C9" s="3" t="inlineStr">
        <is>
          <t>Kia</t>
        </is>
      </c>
      <c r="D9" s="3" t="inlineStr">
        <is>
          <t>EV6</t>
        </is>
      </c>
      <c r="E9" s="5" t="inlineStr">
        <is>
          <t>01-05-2026</t>
        </is>
      </c>
      <c r="F9" s="3" t="inlineStr">
        <is>
          <t>Julia</t>
        </is>
      </c>
      <c r="G9" s="3" t="inlineStr">
        <is>
          <t>Tilburg</t>
        </is>
      </c>
      <c r="H9" s="6" t="n">
        <v>52000</v>
      </c>
      <c r="I9" s="4" t="n">
        <v>0</v>
      </c>
      <c r="J9" s="4" t="inlineStr">
        <is>
          <t>EV</t>
        </is>
      </c>
      <c r="K9" s="7">
        <f>IF(J9="EV",0.17,IF(J9="Hybride",0.22,0.22))</f>
        <v/>
      </c>
      <c r="L9" s="8">
        <f>H9*K9</f>
        <v/>
      </c>
      <c r="M9" s="8">
        <f>L9/12</f>
        <v/>
      </c>
      <c r="N9" s="9" t="inlineStr">
        <is>
          <t>Actief</t>
        </is>
      </c>
    </row>
    <row r="10">
      <c r="A10" s="10" t="inlineStr">
        <is>
          <t>A008</t>
        </is>
      </c>
      <c r="B10" s="4" t="inlineStr">
        <is>
          <t>88-UVW-2</t>
        </is>
      </c>
      <c r="C10" s="10" t="inlineStr">
        <is>
          <t>Toyota</t>
        </is>
      </c>
      <c r="D10" s="10" t="inlineStr">
        <is>
          <t>Corolla Hybrid</t>
        </is>
      </c>
      <c r="E10" s="5" t="inlineStr">
        <is>
          <t>18-03-2026</t>
        </is>
      </c>
      <c r="F10" s="10" t="inlineStr">
        <is>
          <t>Thijs</t>
        </is>
      </c>
      <c r="G10" s="10" t="inlineStr">
        <is>
          <t>Nijmegen</t>
        </is>
      </c>
      <c r="H10" s="6" t="n">
        <v>31000</v>
      </c>
      <c r="I10" s="4" t="n">
        <v>95</v>
      </c>
      <c r="J10" s="4" t="inlineStr">
        <is>
          <t>Hybride</t>
        </is>
      </c>
      <c r="K10" s="11">
        <f>IF(J10="EV",0.17,IF(J10="Hybride",0.22,0.22))</f>
        <v/>
      </c>
      <c r="L10" s="12">
        <f>H10*K10</f>
        <v/>
      </c>
      <c r="M10" s="12">
        <f>L10/12</f>
        <v/>
      </c>
      <c r="N10" s="9" t="inlineStr">
        <is>
          <t>Actief</t>
        </is>
      </c>
    </row>
    <row r="11">
      <c r="A11" s="3" t="inlineStr">
        <is>
          <t>A009</t>
        </is>
      </c>
      <c r="B11" s="4" t="inlineStr">
        <is>
          <t>9-XYZ-34</t>
        </is>
      </c>
      <c r="C11" s="3" t="inlineStr">
        <is>
          <t>Skoda</t>
        </is>
      </c>
      <c r="D11" s="3" t="inlineStr">
        <is>
          <t>Octavia</t>
        </is>
      </c>
      <c r="E11" s="5" t="inlineStr">
        <is>
          <t>25-01-2026</t>
        </is>
      </c>
      <c r="F11" s="3" t="inlineStr">
        <is>
          <t>Lieke</t>
        </is>
      </c>
      <c r="G11" s="3" t="inlineStr">
        <is>
          <t>Breda</t>
        </is>
      </c>
      <c r="H11" s="6" t="n">
        <v>35000</v>
      </c>
      <c r="I11" s="4" t="n">
        <v>115</v>
      </c>
      <c r="J11" s="4" t="inlineStr">
        <is>
          <t>Benzine</t>
        </is>
      </c>
      <c r="K11" s="7">
        <f>IF(J11="EV",0.17,IF(J11="Hybride",0.22,0.22))</f>
        <v/>
      </c>
      <c r="L11" s="8">
        <f>H11*K11</f>
        <v/>
      </c>
      <c r="M11" s="8">
        <f>L11/12</f>
        <v/>
      </c>
      <c r="N11" s="9" t="inlineStr">
        <is>
          <t>Verkocht</t>
        </is>
      </c>
    </row>
    <row r="12">
      <c r="A12" s="10" t="inlineStr">
        <is>
          <t>A010</t>
        </is>
      </c>
      <c r="B12" s="4" t="inlineStr">
        <is>
          <t>10-ABZ-5</t>
        </is>
      </c>
      <c r="C12" s="10" t="inlineStr">
        <is>
          <t>Volkswagen</t>
        </is>
      </c>
      <c r="D12" s="10" t="inlineStr">
        <is>
          <t>ID.3</t>
        </is>
      </c>
      <c r="E12" s="5" t="inlineStr">
        <is>
          <t>08-02-2026</t>
        </is>
      </c>
      <c r="F12" s="10" t="inlineStr">
        <is>
          <t>Ruben</t>
        </is>
      </c>
      <c r="G12" s="10" t="inlineStr">
        <is>
          <t>Haarlem</t>
        </is>
      </c>
      <c r="H12" s="6" t="n">
        <v>39000</v>
      </c>
      <c r="I12" s="4" t="n">
        <v>0</v>
      </c>
      <c r="J12" s="4" t="inlineStr">
        <is>
          <t>EV</t>
        </is>
      </c>
      <c r="K12" s="11">
        <f>IF(J12="EV",0.17,IF(J12="Hybride",0.22,0.22))</f>
        <v/>
      </c>
      <c r="L12" s="12">
        <f>H12*K12</f>
        <v/>
      </c>
      <c r="M12" s="12">
        <f>L12/12</f>
        <v/>
      </c>
      <c r="N12" s="9" t="inlineStr">
        <is>
          <t>Actief</t>
        </is>
      </c>
    </row>
    <row r="13">
      <c r="A13" s="13" t="n"/>
      <c r="B13" s="13" t="n"/>
      <c r="C13" s="13" t="n"/>
      <c r="D13" s="13" t="n"/>
      <c r="E13" s="13" t="n"/>
      <c r="F13" s="13" t="n"/>
      <c r="G13" s="14" t="inlineStr">
        <is>
          <t>Totaal</t>
        </is>
      </c>
      <c r="H13" s="13" t="n"/>
      <c r="I13" s="13" t="n"/>
      <c r="J13" s="13" t="n"/>
      <c r="K13" s="13" t="n"/>
      <c r="L13" s="15">
        <f>SUM(L3:L12)</f>
        <v/>
      </c>
      <c r="M13" s="15">
        <f>SUM(M3:M12)</f>
        <v/>
      </c>
      <c r="N13" s="13" t="n"/>
    </row>
  </sheetData>
  <autoFilter ref="A2:N12"/>
  <mergeCells count="1">
    <mergeCell ref="A1:N1"/>
  </mergeCells>
  <conditionalFormatting sqref="N3:N12">
    <cfRule type="expression" priority="1" dxfId="0">
      <formula>N3="Verkocht"</formula>
    </cfRule>
  </conditionalFormatting>
  <dataValidations count="2">
    <dataValidation sqref="J3:J12" showErrorMessage="1" showInputMessage="1" allowBlank="1" type="list">
      <formula1>"EV,Hybride,Benzine,Diesel"</formula1>
    </dataValidation>
    <dataValidation sqref="N3:N12" showErrorMessage="1" showInputMessage="1" allowBlank="1" type="list">
      <formula1>"Actief,Verkocht"</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M30"/>
  <sheetViews>
    <sheetView workbookViewId="0">
      <pane ySplit="2" topLeftCell="A3" activePane="bottomLeft" state="frozen"/>
      <selection pane="bottomLeft" activeCell="A1" sqref="A1"/>
    </sheetView>
  </sheetViews>
  <sheetFormatPr baseColWidth="8" defaultRowHeight="15"/>
  <cols>
    <col width="12" customWidth="1" min="1" max="1"/>
    <col width="10" customWidth="1" min="2" max="2"/>
    <col width="12" customWidth="1" min="3" max="3"/>
    <col width="11" customWidth="1" min="4" max="4"/>
    <col width="13" customWidth="1" min="5" max="5"/>
    <col width="13" customWidth="1" min="6" max="6"/>
    <col width="13" customWidth="1" min="7" max="7"/>
    <col width="13" customWidth="1" min="8" max="8"/>
    <col width="11" customWidth="1" min="9" max="9"/>
    <col width="18" customWidth="1" min="10" max="10"/>
    <col width="11" customWidth="1" min="11" max="11"/>
    <col width="15" customWidth="1" min="12" max="12"/>
    <col width="8" customWidth="1" min="13" max="13"/>
  </cols>
  <sheetData>
    <row r="1">
      <c r="A1" s="1" t="inlineStr">
        <is>
          <t>Rittenregistratie 2026</t>
        </is>
      </c>
    </row>
    <row r="2">
      <c r="A2" s="2" t="inlineStr">
        <is>
          <t>Datum</t>
        </is>
      </c>
      <c r="B2" s="2" t="inlineStr">
        <is>
          <t>Auto-ID</t>
        </is>
      </c>
      <c r="C2" s="2" t="inlineStr">
        <is>
          <t>Kenteken</t>
        </is>
      </c>
      <c r="D2" s="2" t="inlineStr">
        <is>
          <t>Rittype</t>
        </is>
      </c>
      <c r="E2" s="2" t="inlineStr">
        <is>
          <t>Van</t>
        </is>
      </c>
      <c r="F2" s="2" t="inlineStr">
        <is>
          <t>Naar</t>
        </is>
      </c>
      <c r="G2" s="2" t="inlineStr">
        <is>
          <t>Beginstand km</t>
        </is>
      </c>
      <c r="H2" s="2" t="inlineStr">
        <is>
          <t>Eindstand km</t>
        </is>
      </c>
      <c r="I2" s="2" t="inlineStr">
        <is>
          <t>Afstand km</t>
        </is>
      </c>
      <c r="J2" s="2" t="inlineStr">
        <is>
          <t>Opmerking</t>
        </is>
      </c>
      <c r="K2" s="2" t="inlineStr">
        <is>
          <t>Gebruiker</t>
        </is>
      </c>
      <c r="L2" s="2" t="inlineStr">
        <is>
          <t>Onregelmatig?</t>
        </is>
      </c>
      <c r="M2" s="2" t="inlineStr">
        <is>
          <t>Maand</t>
        </is>
      </c>
    </row>
    <row r="3">
      <c r="A3" s="5" t="inlineStr">
        <is>
          <t>05-01-2026</t>
        </is>
      </c>
      <c r="B3" s="3" t="inlineStr">
        <is>
          <t>A001</t>
        </is>
      </c>
      <c r="C3" s="3">
        <f>IFERROR(VLOOKUP(B3,'Auto''s'!$A$3:$B$12,2,0),"")</f>
        <v/>
      </c>
      <c r="D3" s="4" t="inlineStr">
        <is>
          <t>Zakelijk</t>
        </is>
      </c>
      <c r="E3" s="3" t="inlineStr">
        <is>
          <t>Amsterdam</t>
        </is>
      </c>
      <c r="F3" s="3" t="inlineStr">
        <is>
          <t>Utrecht</t>
        </is>
      </c>
      <c r="G3" s="4" t="n">
        <v>10000</v>
      </c>
      <c r="H3" s="4" t="n">
        <v>10060</v>
      </c>
      <c r="I3" s="3">
        <f>H3-G3</f>
        <v/>
      </c>
      <c r="J3" s="3" t="inlineStr">
        <is>
          <t>Klantbezoek</t>
        </is>
      </c>
      <c r="K3" s="3" t="inlineStr">
        <is>
          <t>Sanne</t>
        </is>
      </c>
      <c r="L3" s="3">
        <f>IF(I3&lt;0,"Controle nodig","OK")</f>
        <v/>
      </c>
      <c r="M3" s="3">
        <f>IFERROR(MONTH(A3),0)</f>
        <v/>
      </c>
    </row>
    <row r="4">
      <c r="A4" s="5" t="inlineStr">
        <is>
          <t>10-01-2026</t>
        </is>
      </c>
      <c r="B4" s="10" t="inlineStr">
        <is>
          <t>A001</t>
        </is>
      </c>
      <c r="C4" s="10">
        <f>IFERROR(VLOOKUP(B4,'Auto''s'!$A$3:$B$12,2,0),"")</f>
        <v/>
      </c>
      <c r="D4" s="4" t="inlineStr">
        <is>
          <t>Privé</t>
        </is>
      </c>
      <c r="E4" s="10" t="inlineStr">
        <is>
          <t>Amsterdam</t>
        </is>
      </c>
      <c r="F4" s="10" t="inlineStr">
        <is>
          <t>Amsterdam</t>
        </is>
      </c>
      <c r="G4" s="4" t="n">
        <v>10060</v>
      </c>
      <c r="H4" s="4" t="n">
        <v>10160</v>
      </c>
      <c r="I4" s="10">
        <f>H4-G4</f>
        <v/>
      </c>
      <c r="J4" s="10" t="inlineStr">
        <is>
          <t>Boodschappen</t>
        </is>
      </c>
      <c r="K4" s="10" t="inlineStr">
        <is>
          <t>Sanne</t>
        </is>
      </c>
      <c r="L4" s="10">
        <f>IF(I4&lt;0,"Controle nodig","OK")</f>
        <v/>
      </c>
      <c r="M4" s="10">
        <f>IFERROR(MONTH(A4),0)</f>
        <v/>
      </c>
    </row>
    <row r="5">
      <c r="A5" s="5" t="inlineStr">
        <is>
          <t>20-01-2026</t>
        </is>
      </c>
      <c r="B5" s="3" t="inlineStr">
        <is>
          <t>A001</t>
        </is>
      </c>
      <c r="C5" s="3">
        <f>IFERROR(VLOOKUP(B5,'Auto''s'!$A$3:$B$12,2,0),"")</f>
        <v/>
      </c>
      <c r="D5" s="4" t="inlineStr">
        <is>
          <t>Privé</t>
        </is>
      </c>
      <c r="E5" s="3" t="inlineStr">
        <is>
          <t>Amsterdam</t>
        </is>
      </c>
      <c r="F5" s="3" t="inlineStr">
        <is>
          <t>Rotterdam</t>
        </is>
      </c>
      <c r="G5" s="4" t="n">
        <v>10160</v>
      </c>
      <c r="H5" s="4" t="n">
        <v>10380</v>
      </c>
      <c r="I5" s="3">
        <f>H5-G5</f>
        <v/>
      </c>
      <c r="J5" s="3" t="inlineStr">
        <is>
          <t>Familiebezoek</t>
        </is>
      </c>
      <c r="K5" s="3" t="inlineStr">
        <is>
          <t>Sanne</t>
        </is>
      </c>
      <c r="L5" s="3">
        <f>IF(I5&lt;0,"Controle nodig","OK")</f>
        <v/>
      </c>
      <c r="M5" s="3">
        <f>IFERROR(MONTH(A5),0)</f>
        <v/>
      </c>
    </row>
    <row r="6">
      <c r="A6" s="5" t="inlineStr">
        <is>
          <t>05-02-2026</t>
        </is>
      </c>
      <c r="B6" s="10" t="inlineStr">
        <is>
          <t>A001</t>
        </is>
      </c>
      <c r="C6" s="10">
        <f>IFERROR(VLOOKUP(B6,'Auto''s'!$A$3:$B$12,2,0),"")</f>
        <v/>
      </c>
      <c r="D6" s="4" t="inlineStr">
        <is>
          <t>Privé</t>
        </is>
      </c>
      <c r="E6" s="10" t="inlineStr">
        <is>
          <t>Amsterdam</t>
        </is>
      </c>
      <c r="F6" s="10" t="inlineStr">
        <is>
          <t>Den Haag</t>
        </is>
      </c>
      <c r="G6" s="4" t="n">
        <v>10380</v>
      </c>
      <c r="H6" s="4" t="n">
        <v>10600</v>
      </c>
      <c r="I6" s="10">
        <f>H6-G6</f>
        <v/>
      </c>
      <c r="J6" s="10" t="inlineStr">
        <is>
          <t>Weekend</t>
        </is>
      </c>
      <c r="K6" s="10" t="inlineStr">
        <is>
          <t>Sanne</t>
        </is>
      </c>
      <c r="L6" s="10">
        <f>IF(I6&lt;0,"Controle nodig","OK")</f>
        <v/>
      </c>
      <c r="M6" s="10">
        <f>IFERROR(MONTH(A6),0)</f>
        <v/>
      </c>
    </row>
    <row r="7">
      <c r="A7" s="5" t="inlineStr">
        <is>
          <t>06-01-2026</t>
        </is>
      </c>
      <c r="B7" s="3" t="inlineStr">
        <is>
          <t>A002</t>
        </is>
      </c>
      <c r="C7" s="3">
        <f>IFERROR(VLOOKUP(B7,'Auto''s'!$A$3:$B$12,2,0),"")</f>
        <v/>
      </c>
      <c r="D7" s="4" t="inlineStr">
        <is>
          <t>Zakelijk</t>
        </is>
      </c>
      <c r="E7" s="3" t="inlineStr">
        <is>
          <t>Rotterdam</t>
        </is>
      </c>
      <c r="F7" s="3" t="inlineStr">
        <is>
          <t>Eindhoven</t>
        </is>
      </c>
      <c r="G7" s="4" t="n">
        <v>15000</v>
      </c>
      <c r="H7" s="4" t="n">
        <v>15150</v>
      </c>
      <c r="I7" s="3">
        <f>H7-G7</f>
        <v/>
      </c>
      <c r="J7" s="3" t="inlineStr">
        <is>
          <t>Vergadering</t>
        </is>
      </c>
      <c r="K7" s="3" t="inlineStr">
        <is>
          <t>Daan</t>
        </is>
      </c>
      <c r="L7" s="3">
        <f>IF(I7&lt;0,"Controle nodig","OK")</f>
        <v/>
      </c>
      <c r="M7" s="3">
        <f>IFERROR(MONTH(A7),0)</f>
        <v/>
      </c>
    </row>
    <row r="8">
      <c r="A8" s="5" t="inlineStr">
        <is>
          <t>12-01-2026</t>
        </is>
      </c>
      <c r="B8" s="10" t="inlineStr">
        <is>
          <t>A002</t>
        </is>
      </c>
      <c r="C8" s="10">
        <f>IFERROR(VLOOKUP(B8,'Auto''s'!$A$3:$B$12,2,0),"")</f>
        <v/>
      </c>
      <c r="D8" s="4" t="inlineStr">
        <is>
          <t>Privé</t>
        </is>
      </c>
      <c r="E8" s="10" t="inlineStr">
        <is>
          <t>Rotterdam</t>
        </is>
      </c>
      <c r="F8" s="10" t="inlineStr">
        <is>
          <t>Rotterdam</t>
        </is>
      </c>
      <c r="G8" s="4" t="n">
        <v>15150</v>
      </c>
      <c r="H8" s="4" t="n">
        <v>15250</v>
      </c>
      <c r="I8" s="10">
        <f>H8-G8</f>
        <v/>
      </c>
      <c r="J8" s="10" t="inlineStr">
        <is>
          <t>Vrije tijd</t>
        </is>
      </c>
      <c r="K8" s="10" t="inlineStr">
        <is>
          <t>Daan</t>
        </is>
      </c>
      <c r="L8" s="10">
        <f>IF(I8&lt;0,"Controle nodig","OK")</f>
        <v/>
      </c>
      <c r="M8" s="10">
        <f>IFERROR(MONTH(A8),0)</f>
        <v/>
      </c>
    </row>
    <row r="9">
      <c r="A9" s="5" t="inlineStr">
        <is>
          <t>25-01-2026</t>
        </is>
      </c>
      <c r="B9" s="3" t="inlineStr">
        <is>
          <t>A002</t>
        </is>
      </c>
      <c r="C9" s="3">
        <f>IFERROR(VLOOKUP(B9,'Auto''s'!$A$3:$B$12,2,0),"")</f>
        <v/>
      </c>
      <c r="D9" s="4" t="inlineStr">
        <is>
          <t>Zakelijk</t>
        </is>
      </c>
      <c r="E9" s="3" t="inlineStr">
        <is>
          <t>Rotterdam</t>
        </is>
      </c>
      <c r="F9" s="3" t="inlineStr">
        <is>
          <t>Breda</t>
        </is>
      </c>
      <c r="G9" s="4" t="n">
        <v>15250</v>
      </c>
      <c r="H9" s="4" t="n">
        <v>15400</v>
      </c>
      <c r="I9" s="3">
        <f>H9-G9</f>
        <v/>
      </c>
      <c r="J9" s="3" t="inlineStr">
        <is>
          <t>Projectbezoek</t>
        </is>
      </c>
      <c r="K9" s="3" t="inlineStr">
        <is>
          <t>Daan</t>
        </is>
      </c>
      <c r="L9" s="3">
        <f>IF(I9&lt;0,"Controle nodig","OK")</f>
        <v/>
      </c>
      <c r="M9" s="3">
        <f>IFERROR(MONTH(A9),0)</f>
        <v/>
      </c>
    </row>
    <row r="10">
      <c r="A10" s="5" t="inlineStr">
        <is>
          <t>08-01-2026</t>
        </is>
      </c>
      <c r="B10" s="10" t="inlineStr">
        <is>
          <t>A003</t>
        </is>
      </c>
      <c r="C10" s="10">
        <f>IFERROR(VLOOKUP(B10,'Auto''s'!$A$3:$B$12,2,0),"")</f>
        <v/>
      </c>
      <c r="D10" s="4" t="inlineStr">
        <is>
          <t>Zakelijk</t>
        </is>
      </c>
      <c r="E10" s="10" t="inlineStr">
        <is>
          <t>Utrecht</t>
        </is>
      </c>
      <c r="F10" s="10" t="inlineStr">
        <is>
          <t>Nijmegen</t>
        </is>
      </c>
      <c r="G10" s="4" t="n">
        <v>20000</v>
      </c>
      <c r="H10" s="4" t="n">
        <v>20200</v>
      </c>
      <c r="I10" s="10">
        <f>H10-G10</f>
        <v/>
      </c>
      <c r="J10" s="10" t="inlineStr">
        <is>
          <t>Training</t>
        </is>
      </c>
      <c r="K10" s="10" t="inlineStr">
        <is>
          <t>Emma</t>
        </is>
      </c>
      <c r="L10" s="10">
        <f>IF(I10&lt;0,"Controle nodig","OK")</f>
        <v/>
      </c>
      <c r="M10" s="10">
        <f>IFERROR(MONTH(A10),0)</f>
        <v/>
      </c>
    </row>
    <row r="11">
      <c r="A11" s="5" t="inlineStr">
        <is>
          <t>14-01-2026</t>
        </is>
      </c>
      <c r="B11" s="3" t="inlineStr">
        <is>
          <t>A003</t>
        </is>
      </c>
      <c r="C11" s="3">
        <f>IFERROR(VLOOKUP(B11,'Auto''s'!$A$3:$B$12,2,0),"")</f>
        <v/>
      </c>
      <c r="D11" s="4" t="inlineStr">
        <is>
          <t>Privé</t>
        </is>
      </c>
      <c r="E11" s="3" t="inlineStr">
        <is>
          <t>Utrecht</t>
        </is>
      </c>
      <c r="F11" s="3" t="inlineStr">
        <is>
          <t>Utrecht</t>
        </is>
      </c>
      <c r="G11" s="4" t="n">
        <v>20200</v>
      </c>
      <c r="H11" s="4" t="n">
        <v>20350</v>
      </c>
      <c r="I11" s="3">
        <f>H11-G11</f>
        <v/>
      </c>
      <c r="J11" s="3" t="inlineStr">
        <is>
          <t>Sport</t>
        </is>
      </c>
      <c r="K11" s="3" t="inlineStr">
        <is>
          <t>Emma</t>
        </is>
      </c>
      <c r="L11" s="3">
        <f>IF(I11&lt;0,"Controle nodig","OK")</f>
        <v/>
      </c>
      <c r="M11" s="3">
        <f>IFERROR(MONTH(A11),0)</f>
        <v/>
      </c>
    </row>
    <row r="12">
      <c r="A12" s="5" t="inlineStr">
        <is>
          <t>29-01-2026</t>
        </is>
      </c>
      <c r="B12" s="10" t="inlineStr">
        <is>
          <t>A003</t>
        </is>
      </c>
      <c r="C12" s="10">
        <f>IFERROR(VLOOKUP(B12,'Auto''s'!$A$3:$B$12,2,0),"")</f>
        <v/>
      </c>
      <c r="D12" s="4" t="inlineStr">
        <is>
          <t>Zakelijk</t>
        </is>
      </c>
      <c r="E12" s="10" t="inlineStr">
        <is>
          <t>Utrecht</t>
        </is>
      </c>
      <c r="F12" s="10" t="inlineStr">
        <is>
          <t>Amsterdam</t>
        </is>
      </c>
      <c r="G12" s="4" t="n">
        <v>20350</v>
      </c>
      <c r="H12" s="4" t="n">
        <v>20600</v>
      </c>
      <c r="I12" s="10">
        <f>H12-G12</f>
        <v/>
      </c>
      <c r="J12" s="10" t="inlineStr">
        <is>
          <t>Klantbezoek</t>
        </is>
      </c>
      <c r="K12" s="10" t="inlineStr">
        <is>
          <t>Emma</t>
        </is>
      </c>
      <c r="L12" s="10">
        <f>IF(I12&lt;0,"Controle nodig","OK")</f>
        <v/>
      </c>
      <c r="M12" s="10">
        <f>IFERROR(MONTH(A12),0)</f>
        <v/>
      </c>
    </row>
    <row r="13">
      <c r="A13" s="5" t="inlineStr">
        <is>
          <t>03-02-2026</t>
        </is>
      </c>
      <c r="B13" s="3" t="inlineStr">
        <is>
          <t>A004</t>
        </is>
      </c>
      <c r="C13" s="3">
        <f>IFERROR(VLOOKUP(B13,'Auto''s'!$A$3:$B$12,2,0),"")</f>
        <v/>
      </c>
      <c r="D13" s="4" t="inlineStr">
        <is>
          <t>Zakelijk</t>
        </is>
      </c>
      <c r="E13" s="3" t="inlineStr">
        <is>
          <t>Eindhoven</t>
        </is>
      </c>
      <c r="F13" s="3" t="inlineStr">
        <is>
          <t>Tilburg</t>
        </is>
      </c>
      <c r="G13" s="4" t="n">
        <v>8000</v>
      </c>
      <c r="H13" s="4" t="n">
        <v>8150</v>
      </c>
      <c r="I13" s="3">
        <f>H13-G13</f>
        <v/>
      </c>
      <c r="J13" s="3" t="inlineStr">
        <is>
          <t>Overleg</t>
        </is>
      </c>
      <c r="K13" s="3" t="inlineStr">
        <is>
          <t>Lars</t>
        </is>
      </c>
      <c r="L13" s="3">
        <f>IF(I13&lt;0,"Controle nodig","OK")</f>
        <v/>
      </c>
      <c r="M13" s="3">
        <f>IFERROR(MONTH(A13),0)</f>
        <v/>
      </c>
    </row>
    <row r="14">
      <c r="A14" s="5" t="inlineStr">
        <is>
          <t>09-02-2026</t>
        </is>
      </c>
      <c r="B14" s="10" t="inlineStr">
        <is>
          <t>A004</t>
        </is>
      </c>
      <c r="C14" s="10">
        <f>IFERROR(VLOOKUP(B14,'Auto''s'!$A$3:$B$12,2,0),"")</f>
        <v/>
      </c>
      <c r="D14" s="4" t="inlineStr">
        <is>
          <t>Privé</t>
        </is>
      </c>
      <c r="E14" s="10" t="inlineStr">
        <is>
          <t>Eindhoven</t>
        </is>
      </c>
      <c r="F14" s="10" t="inlineStr">
        <is>
          <t>Eindhoven</t>
        </is>
      </c>
      <c r="G14" s="4" t="n">
        <v>8150</v>
      </c>
      <c r="H14" s="4" t="n">
        <v>8300</v>
      </c>
      <c r="I14" s="10">
        <f>H14-G14</f>
        <v/>
      </c>
      <c r="J14" s="10" t="inlineStr">
        <is>
          <t>Familie</t>
        </is>
      </c>
      <c r="K14" s="10" t="inlineStr">
        <is>
          <t>Lars</t>
        </is>
      </c>
      <c r="L14" s="10">
        <f>IF(I14&lt;0,"Controle nodig","OK")</f>
        <v/>
      </c>
      <c r="M14" s="10">
        <f>IFERROR(MONTH(A14),0)</f>
        <v/>
      </c>
    </row>
    <row r="15">
      <c r="A15" s="5" t="inlineStr">
        <is>
          <t>18-02-2026</t>
        </is>
      </c>
      <c r="B15" s="3" t="inlineStr">
        <is>
          <t>A004</t>
        </is>
      </c>
      <c r="C15" s="3">
        <f>IFERROR(VLOOKUP(B15,'Auto''s'!$A$3:$B$12,2,0),"")</f>
        <v/>
      </c>
      <c r="D15" s="4" t="inlineStr">
        <is>
          <t>Privé</t>
        </is>
      </c>
      <c r="E15" s="3" t="inlineStr">
        <is>
          <t>Eindhoven</t>
        </is>
      </c>
      <c r="F15" s="3" t="inlineStr">
        <is>
          <t>Den Bosch</t>
        </is>
      </c>
      <c r="G15" s="4" t="n">
        <v>8300</v>
      </c>
      <c r="H15" s="4" t="n">
        <v>8450</v>
      </c>
      <c r="I15" s="3">
        <f>H15-G15</f>
        <v/>
      </c>
      <c r="J15" s="3" t="inlineStr">
        <is>
          <t>Weekend</t>
        </is>
      </c>
      <c r="K15" s="3" t="inlineStr">
        <is>
          <t>Lars</t>
        </is>
      </c>
      <c r="L15" s="3">
        <f>IF(I15&lt;0,"Controle nodig","OK")</f>
        <v/>
      </c>
      <c r="M15" s="3">
        <f>IFERROR(MONTH(A15),0)</f>
        <v/>
      </c>
    </row>
    <row r="16">
      <c r="A16" s="5" t="inlineStr">
        <is>
          <t>04-02-2026</t>
        </is>
      </c>
      <c r="B16" s="10" t="inlineStr">
        <is>
          <t>A005</t>
        </is>
      </c>
      <c r="C16" s="10">
        <f>IFERROR(VLOOKUP(B16,'Auto''s'!$A$3:$B$12,2,0),"")</f>
        <v/>
      </c>
      <c r="D16" s="4" t="inlineStr">
        <is>
          <t>Zakelijk</t>
        </is>
      </c>
      <c r="E16" s="10" t="inlineStr">
        <is>
          <t>Groningen</t>
        </is>
      </c>
      <c r="F16" s="10" t="inlineStr">
        <is>
          <t>Leeuwarden</t>
        </is>
      </c>
      <c r="G16" s="4" t="n">
        <v>5000</v>
      </c>
      <c r="H16" s="4" t="n">
        <v>5300</v>
      </c>
      <c r="I16" s="10">
        <f>H16-G16</f>
        <v/>
      </c>
      <c r="J16" s="10" t="inlineStr">
        <is>
          <t>Klantbezoek</t>
        </is>
      </c>
      <c r="K16" s="10" t="inlineStr">
        <is>
          <t>Sophie</t>
        </is>
      </c>
      <c r="L16" s="10">
        <f>IF(I16&lt;0,"Controle nodig","OK")</f>
        <v/>
      </c>
      <c r="M16" s="10">
        <f>IFERROR(MONTH(A16),0)</f>
        <v/>
      </c>
    </row>
    <row r="17">
      <c r="A17" s="5" t="inlineStr">
        <is>
          <t>11-02-2026</t>
        </is>
      </c>
      <c r="B17" s="3" t="inlineStr">
        <is>
          <t>A005</t>
        </is>
      </c>
      <c r="C17" s="3">
        <f>IFERROR(VLOOKUP(B17,'Auto''s'!$A$3:$B$12,2,0),"")</f>
        <v/>
      </c>
      <c r="D17" s="4" t="inlineStr">
        <is>
          <t>Privé</t>
        </is>
      </c>
      <c r="E17" s="3" t="inlineStr">
        <is>
          <t>Groningen</t>
        </is>
      </c>
      <c r="F17" s="3" t="inlineStr">
        <is>
          <t>Groningen</t>
        </is>
      </c>
      <c r="G17" s="4" t="n">
        <v>5300</v>
      </c>
      <c r="H17" s="4" t="n">
        <v>5400</v>
      </c>
      <c r="I17" s="3">
        <f>H17-G17</f>
        <v/>
      </c>
      <c r="J17" s="3" t="inlineStr">
        <is>
          <t>Boodschappen</t>
        </is>
      </c>
      <c r="K17" s="3" t="inlineStr">
        <is>
          <t>Sophie</t>
        </is>
      </c>
      <c r="L17" s="3">
        <f>IF(I17&lt;0,"Controle nodig","OK")</f>
        <v/>
      </c>
      <c r="M17" s="3">
        <f>IFERROR(MONTH(A17),0)</f>
        <v/>
      </c>
    </row>
    <row r="18">
      <c r="A18" s="5" t="inlineStr">
        <is>
          <t>06-02-2026</t>
        </is>
      </c>
      <c r="B18" s="10" t="inlineStr">
        <is>
          <t>A006</t>
        </is>
      </c>
      <c r="C18" s="10">
        <f>IFERROR(VLOOKUP(B18,'Auto''s'!$A$3:$B$12,2,0),"")</f>
        <v/>
      </c>
      <c r="D18" s="4" t="inlineStr">
        <is>
          <t>Zakelijk</t>
        </is>
      </c>
      <c r="E18" s="10" t="inlineStr">
        <is>
          <t>Den Haag</t>
        </is>
      </c>
      <c r="F18" s="10" t="inlineStr">
        <is>
          <t>Rotterdam</t>
        </is>
      </c>
      <c r="G18" s="4" t="n">
        <v>12000</v>
      </c>
      <c r="H18" s="4" t="n">
        <v>12250</v>
      </c>
      <c r="I18" s="10">
        <f>H18-G18</f>
        <v/>
      </c>
      <c r="J18" s="10" t="inlineStr">
        <is>
          <t>Vergadering</t>
        </is>
      </c>
      <c r="K18" s="10" t="inlineStr">
        <is>
          <t>Bram</t>
        </is>
      </c>
      <c r="L18" s="10">
        <f>IF(I18&lt;0,"Controle nodig","OK")</f>
        <v/>
      </c>
      <c r="M18" s="10">
        <f>IFERROR(MONTH(A18),0)</f>
        <v/>
      </c>
    </row>
    <row r="19">
      <c r="A19" s="5" t="inlineStr">
        <is>
          <t>13-02-2026</t>
        </is>
      </c>
      <c r="B19" s="3" t="inlineStr">
        <is>
          <t>A006</t>
        </is>
      </c>
      <c r="C19" s="3">
        <f>IFERROR(VLOOKUP(B19,'Auto''s'!$A$3:$B$12,2,0),"")</f>
        <v/>
      </c>
      <c r="D19" s="4" t="inlineStr">
        <is>
          <t>Privé</t>
        </is>
      </c>
      <c r="E19" s="3" t="inlineStr">
        <is>
          <t>Den Haag</t>
        </is>
      </c>
      <c r="F19" s="3" t="inlineStr">
        <is>
          <t>Den Haag</t>
        </is>
      </c>
      <c r="G19" s="4" t="n">
        <v>12250</v>
      </c>
      <c r="H19" s="4" t="n">
        <v>12400</v>
      </c>
      <c r="I19" s="3">
        <f>H19-G19</f>
        <v/>
      </c>
      <c r="J19" s="3" t="inlineStr">
        <is>
          <t>Sport</t>
        </is>
      </c>
      <c r="K19" s="3" t="inlineStr">
        <is>
          <t>Bram</t>
        </is>
      </c>
      <c r="L19" s="3">
        <f>IF(I19&lt;0,"Controle nodig","OK")</f>
        <v/>
      </c>
      <c r="M19" s="3">
        <f>IFERROR(MONTH(A19),0)</f>
        <v/>
      </c>
    </row>
    <row r="20">
      <c r="A20" s="5" t="inlineStr">
        <is>
          <t>20-02-2026</t>
        </is>
      </c>
      <c r="B20" s="10" t="inlineStr">
        <is>
          <t>A006</t>
        </is>
      </c>
      <c r="C20" s="10">
        <f>IFERROR(VLOOKUP(B20,'Auto''s'!$A$3:$B$12,2,0),"")</f>
        <v/>
      </c>
      <c r="D20" s="4" t="inlineStr">
        <is>
          <t>Privé</t>
        </is>
      </c>
      <c r="E20" s="10" t="inlineStr">
        <is>
          <t>Den Haag</t>
        </is>
      </c>
      <c r="F20" s="10" t="inlineStr">
        <is>
          <t>Delft</t>
        </is>
      </c>
      <c r="G20" s="4" t="n">
        <v>12400</v>
      </c>
      <c r="H20" s="4" t="n">
        <v>12600</v>
      </c>
      <c r="I20" s="10">
        <f>H20-G20</f>
        <v/>
      </c>
      <c r="J20" s="10" t="inlineStr">
        <is>
          <t>Weekend</t>
        </is>
      </c>
      <c r="K20" s="10" t="inlineStr">
        <is>
          <t>Bram</t>
        </is>
      </c>
      <c r="L20" s="10">
        <f>IF(I20&lt;0,"Controle nodig","OK")</f>
        <v/>
      </c>
      <c r="M20" s="10">
        <f>IFERROR(MONTH(A20),0)</f>
        <v/>
      </c>
    </row>
    <row r="21">
      <c r="A21" s="5" t="inlineStr">
        <is>
          <t>07-03-2026</t>
        </is>
      </c>
      <c r="B21" s="3" t="inlineStr">
        <is>
          <t>A007</t>
        </is>
      </c>
      <c r="C21" s="3">
        <f>IFERROR(VLOOKUP(B21,'Auto''s'!$A$3:$B$12,2,0),"")</f>
        <v/>
      </c>
      <c r="D21" s="4" t="inlineStr">
        <is>
          <t>Zakelijk</t>
        </is>
      </c>
      <c r="E21" s="3" t="inlineStr">
        <is>
          <t>Tilburg</t>
        </is>
      </c>
      <c r="F21" s="3" t="inlineStr">
        <is>
          <t>Breda</t>
        </is>
      </c>
      <c r="G21" s="4" t="n">
        <v>3000</v>
      </c>
      <c r="H21" s="4" t="n">
        <v>3200</v>
      </c>
      <c r="I21" s="3">
        <f>H21-G21</f>
        <v/>
      </c>
      <c r="J21" s="3" t="inlineStr">
        <is>
          <t>Klantbezoek</t>
        </is>
      </c>
      <c r="K21" s="3" t="inlineStr">
        <is>
          <t>Julia</t>
        </is>
      </c>
      <c r="L21" s="3">
        <f>IF(I21&lt;0,"Controle nodig","OK")</f>
        <v/>
      </c>
      <c r="M21" s="3">
        <f>IFERROR(MONTH(A21),0)</f>
        <v/>
      </c>
    </row>
    <row r="22">
      <c r="A22" s="5" t="inlineStr">
        <is>
          <t>15-03-2026</t>
        </is>
      </c>
      <c r="B22" s="10" t="inlineStr">
        <is>
          <t>A007</t>
        </is>
      </c>
      <c r="C22" s="10">
        <f>IFERROR(VLOOKUP(B22,'Auto''s'!$A$3:$B$12,2,0),"")</f>
        <v/>
      </c>
      <c r="D22" s="4" t="inlineStr">
        <is>
          <t>Privé</t>
        </is>
      </c>
      <c r="E22" s="10" t="inlineStr">
        <is>
          <t>Tilburg</t>
        </is>
      </c>
      <c r="F22" s="10" t="inlineStr">
        <is>
          <t>Tilburg</t>
        </is>
      </c>
      <c r="G22" s="4" t="n">
        <v>3200</v>
      </c>
      <c r="H22" s="4" t="n">
        <v>3400</v>
      </c>
      <c r="I22" s="10">
        <f>H22-G22</f>
        <v/>
      </c>
      <c r="J22" s="10" t="inlineStr">
        <is>
          <t>Vrije tijd</t>
        </is>
      </c>
      <c r="K22" s="10" t="inlineStr">
        <is>
          <t>Julia</t>
        </is>
      </c>
      <c r="L22" s="10">
        <f>IF(I22&lt;0,"Controle nodig","OK")</f>
        <v/>
      </c>
      <c r="M22" s="10">
        <f>IFERROR(MONTH(A22),0)</f>
        <v/>
      </c>
    </row>
    <row r="23">
      <c r="A23" s="5" t="inlineStr">
        <is>
          <t>22-03-2026</t>
        </is>
      </c>
      <c r="B23" s="3" t="inlineStr">
        <is>
          <t>A007</t>
        </is>
      </c>
      <c r="C23" s="3">
        <f>IFERROR(VLOOKUP(B23,'Auto''s'!$A$3:$B$12,2,0),"")</f>
        <v/>
      </c>
      <c r="D23" s="4" t="inlineStr">
        <is>
          <t>Privé</t>
        </is>
      </c>
      <c r="E23" s="3" t="inlineStr">
        <is>
          <t>Tilburg</t>
        </is>
      </c>
      <c r="F23" s="3" t="inlineStr">
        <is>
          <t>Eindhoven</t>
        </is>
      </c>
      <c r="G23" s="4" t="n">
        <v>3400</v>
      </c>
      <c r="H23" s="4" t="n">
        <v>3700</v>
      </c>
      <c r="I23" s="3">
        <f>H23-G23</f>
        <v/>
      </c>
      <c r="J23" s="3" t="inlineStr">
        <is>
          <t>Familie</t>
        </is>
      </c>
      <c r="K23" s="3" t="inlineStr">
        <is>
          <t>Julia</t>
        </is>
      </c>
      <c r="L23" s="3">
        <f>IF(I23&lt;0,"Controle nodig","OK")</f>
        <v/>
      </c>
      <c r="M23" s="3">
        <f>IFERROR(MONTH(A23),0)</f>
        <v/>
      </c>
    </row>
    <row r="24">
      <c r="A24" s="5" t="inlineStr">
        <is>
          <t>08-03-2026</t>
        </is>
      </c>
      <c r="B24" s="10" t="inlineStr">
        <is>
          <t>A008</t>
        </is>
      </c>
      <c r="C24" s="10">
        <f>IFERROR(VLOOKUP(B24,'Auto''s'!$A$3:$B$12,2,0),"")</f>
        <v/>
      </c>
      <c r="D24" s="4" t="inlineStr">
        <is>
          <t>Zakelijk</t>
        </is>
      </c>
      <c r="E24" s="10" t="inlineStr">
        <is>
          <t>Nijmegen</t>
        </is>
      </c>
      <c r="F24" s="10" t="inlineStr">
        <is>
          <t>Arnhem</t>
        </is>
      </c>
      <c r="G24" s="4" t="n">
        <v>7000</v>
      </c>
      <c r="H24" s="4" t="n">
        <v>7100</v>
      </c>
      <c r="I24" s="10">
        <f>H24-G24</f>
        <v/>
      </c>
      <c r="J24" s="10" t="inlineStr">
        <is>
          <t>Overleg</t>
        </is>
      </c>
      <c r="K24" s="10" t="inlineStr">
        <is>
          <t>Thijs</t>
        </is>
      </c>
      <c r="L24" s="10">
        <f>IF(I24&lt;0,"Controle nodig","OK")</f>
        <v/>
      </c>
      <c r="M24" s="10">
        <f>IFERROR(MONTH(A24),0)</f>
        <v/>
      </c>
    </row>
    <row r="25">
      <c r="A25" s="5" t="inlineStr">
        <is>
          <t>16-03-2026</t>
        </is>
      </c>
      <c r="B25" s="3" t="inlineStr">
        <is>
          <t>A008</t>
        </is>
      </c>
      <c r="C25" s="3">
        <f>IFERROR(VLOOKUP(B25,'Auto''s'!$A$3:$B$12,2,0),"")</f>
        <v/>
      </c>
      <c r="D25" s="4" t="inlineStr">
        <is>
          <t>Privé</t>
        </is>
      </c>
      <c r="E25" s="3" t="inlineStr">
        <is>
          <t>Nijmegen</t>
        </is>
      </c>
      <c r="F25" s="3" t="inlineStr">
        <is>
          <t>Nijmegen</t>
        </is>
      </c>
      <c r="G25" s="4" t="n">
        <v>7100</v>
      </c>
      <c r="H25" s="4" t="n">
        <v>7150</v>
      </c>
      <c r="I25" s="3">
        <f>H25-G25</f>
        <v/>
      </c>
      <c r="J25" s="3" t="inlineStr">
        <is>
          <t>Boodschappen</t>
        </is>
      </c>
      <c r="K25" s="3" t="inlineStr">
        <is>
          <t>Thijs</t>
        </is>
      </c>
      <c r="L25" s="3">
        <f>IF(I25&lt;0,"Controle nodig","OK")</f>
        <v/>
      </c>
      <c r="M25" s="3">
        <f>IFERROR(MONTH(A25),0)</f>
        <v/>
      </c>
    </row>
    <row r="26">
      <c r="A26" s="5" t="inlineStr">
        <is>
          <t>10-03-2026</t>
        </is>
      </c>
      <c r="B26" s="10" t="inlineStr">
        <is>
          <t>A009</t>
        </is>
      </c>
      <c r="C26" s="10">
        <f>IFERROR(VLOOKUP(B26,'Auto''s'!$A$3:$B$12,2,0),"")</f>
        <v/>
      </c>
      <c r="D26" s="4" t="inlineStr">
        <is>
          <t>Zakelijk</t>
        </is>
      </c>
      <c r="E26" s="10" t="inlineStr">
        <is>
          <t>Breda</t>
        </is>
      </c>
      <c r="F26" s="10" t="inlineStr">
        <is>
          <t>Tilburg</t>
        </is>
      </c>
      <c r="G26" s="4" t="n">
        <v>9000</v>
      </c>
      <c r="H26" s="4" t="n">
        <v>9200</v>
      </c>
      <c r="I26" s="10">
        <f>H26-G26</f>
        <v/>
      </c>
      <c r="J26" s="10" t="inlineStr">
        <is>
          <t>Klantbezoek</t>
        </is>
      </c>
      <c r="K26" s="10" t="inlineStr">
        <is>
          <t>Lieke</t>
        </is>
      </c>
      <c r="L26" s="10">
        <f>IF(I26&lt;0,"Controle nodig","OK")</f>
        <v/>
      </c>
      <c r="M26" s="10">
        <f>IFERROR(MONTH(A26),0)</f>
        <v/>
      </c>
    </row>
    <row r="27">
      <c r="A27" s="5" t="inlineStr">
        <is>
          <t>17-03-2026</t>
        </is>
      </c>
      <c r="B27" s="3" t="inlineStr">
        <is>
          <t>A009</t>
        </is>
      </c>
      <c r="C27" s="3">
        <f>IFERROR(VLOOKUP(B27,'Auto''s'!$A$3:$B$12,2,0),"")</f>
        <v/>
      </c>
      <c r="D27" s="4" t="inlineStr">
        <is>
          <t>Privé</t>
        </is>
      </c>
      <c r="E27" s="3" t="inlineStr">
        <is>
          <t>Breda</t>
        </is>
      </c>
      <c r="F27" s="3" t="inlineStr">
        <is>
          <t>Breda</t>
        </is>
      </c>
      <c r="G27" s="4" t="n">
        <v>9200</v>
      </c>
      <c r="H27" s="4" t="n">
        <v>9300</v>
      </c>
      <c r="I27" s="3">
        <f>H27-G27</f>
        <v/>
      </c>
      <c r="J27" s="3" t="inlineStr">
        <is>
          <t>Sport</t>
        </is>
      </c>
      <c r="K27" s="3" t="inlineStr">
        <is>
          <t>Lieke</t>
        </is>
      </c>
      <c r="L27" s="3">
        <f>IF(I27&lt;0,"Controle nodig","OK")</f>
        <v/>
      </c>
      <c r="M27" s="3">
        <f>IFERROR(MONTH(A27),0)</f>
        <v/>
      </c>
    </row>
    <row r="28">
      <c r="A28" s="5" t="inlineStr">
        <is>
          <t>09-03-2026</t>
        </is>
      </c>
      <c r="B28" s="10" t="inlineStr">
        <is>
          <t>A010</t>
        </is>
      </c>
      <c r="C28" s="10">
        <f>IFERROR(VLOOKUP(B28,'Auto''s'!$A$3:$B$12,2,0),"")</f>
        <v/>
      </c>
      <c r="D28" s="4" t="inlineStr">
        <is>
          <t>Zakelijk</t>
        </is>
      </c>
      <c r="E28" s="10" t="inlineStr">
        <is>
          <t>Haarlem</t>
        </is>
      </c>
      <c r="F28" s="10" t="inlineStr">
        <is>
          <t>Amsterdam</t>
        </is>
      </c>
      <c r="G28" s="4" t="n">
        <v>6000</v>
      </c>
      <c r="H28" s="4" t="n">
        <v>6300</v>
      </c>
      <c r="I28" s="10">
        <f>H28-G28</f>
        <v/>
      </c>
      <c r="J28" s="10" t="inlineStr">
        <is>
          <t>Vergadering</t>
        </is>
      </c>
      <c r="K28" s="10" t="inlineStr">
        <is>
          <t>Ruben</t>
        </is>
      </c>
      <c r="L28" s="10">
        <f>IF(I28&lt;0,"Controle nodig","OK")</f>
        <v/>
      </c>
      <c r="M28" s="10">
        <f>IFERROR(MONTH(A28),0)</f>
        <v/>
      </c>
    </row>
    <row r="29">
      <c r="A29" s="5" t="inlineStr">
        <is>
          <t>19-03-2026</t>
        </is>
      </c>
      <c r="B29" s="3" t="inlineStr">
        <is>
          <t>A010</t>
        </is>
      </c>
      <c r="C29" s="3">
        <f>IFERROR(VLOOKUP(B29,'Auto''s'!$A$3:$B$12,2,0),"")</f>
        <v/>
      </c>
      <c r="D29" s="4" t="inlineStr">
        <is>
          <t>Privé</t>
        </is>
      </c>
      <c r="E29" s="3" t="inlineStr">
        <is>
          <t>Haarlem</t>
        </is>
      </c>
      <c r="F29" s="3" t="inlineStr">
        <is>
          <t>Haarlem</t>
        </is>
      </c>
      <c r="G29" s="4" t="n">
        <v>6300</v>
      </c>
      <c r="H29" s="4" t="n">
        <v>6650</v>
      </c>
      <c r="I29" s="3">
        <f>H29-G29</f>
        <v/>
      </c>
      <c r="J29" s="3" t="inlineStr">
        <is>
          <t>Weekend</t>
        </is>
      </c>
      <c r="K29" s="3" t="inlineStr">
        <is>
          <t>Ruben</t>
        </is>
      </c>
      <c r="L29" s="3">
        <f>IF(I29&lt;0,"Controle nodig","OK")</f>
        <v/>
      </c>
      <c r="M29" s="3">
        <f>IFERROR(MONTH(A29),0)</f>
        <v/>
      </c>
    </row>
    <row r="30">
      <c r="A30" s="5" t="inlineStr">
        <is>
          <t>27-03-2026</t>
        </is>
      </c>
      <c r="B30" s="10" t="inlineStr">
        <is>
          <t>A010</t>
        </is>
      </c>
      <c r="C30" s="10">
        <f>IFERROR(VLOOKUP(B30,'Auto''s'!$A$3:$B$12,2,0),"")</f>
        <v/>
      </c>
      <c r="D30" s="4" t="inlineStr">
        <is>
          <t>Privé</t>
        </is>
      </c>
      <c r="E30" s="10" t="inlineStr">
        <is>
          <t>Haarlem</t>
        </is>
      </c>
      <c r="F30" s="10" t="inlineStr">
        <is>
          <t>Alkmaar</t>
        </is>
      </c>
      <c r="G30" s="4" t="n">
        <v>6650</v>
      </c>
      <c r="H30" s="4" t="n">
        <v>6900</v>
      </c>
      <c r="I30" s="10">
        <f>H30-G30</f>
        <v/>
      </c>
      <c r="J30" s="10" t="inlineStr">
        <is>
          <t>Familiebezoek</t>
        </is>
      </c>
      <c r="K30" s="10" t="inlineStr">
        <is>
          <t>Ruben</t>
        </is>
      </c>
      <c r="L30" s="10">
        <f>IF(I30&lt;0,"Controle nodig","OK")</f>
        <v/>
      </c>
      <c r="M30" s="10">
        <f>IFERROR(MONTH(A30),0)</f>
        <v/>
      </c>
    </row>
  </sheetData>
  <autoFilter ref="A2:M30"/>
  <mergeCells count="1">
    <mergeCell ref="A1:M1"/>
  </mergeCells>
  <conditionalFormatting sqref="D3:D30">
    <cfRule type="expression" priority="1" dxfId="1">
      <formula>D3="Privé"</formula>
    </cfRule>
  </conditionalFormatting>
  <conditionalFormatting sqref="L3:L30">
    <cfRule type="expression" priority="2" dxfId="0">
      <formula>L3="Controle nodig"</formula>
    </cfRule>
  </conditionalFormatting>
  <dataValidations count="1">
    <dataValidation sqref="D3:D30" showErrorMessage="1" showInputMessage="1" allowBlank="1" type="list">
      <formula1>"Zakelijk,Privé"</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M51"/>
  <sheetViews>
    <sheetView workbookViewId="0">
      <pane ySplit="2" topLeftCell="A3" activePane="bottomLeft" state="frozen"/>
      <selection pane="bottomLeft" activeCell="A1" sqref="A1"/>
    </sheetView>
  </sheetViews>
  <sheetFormatPr baseColWidth="8" defaultRowHeight="15"/>
  <cols>
    <col width="10" customWidth="1" min="1" max="1"/>
    <col width="12" customWidth="1" min="2" max="2"/>
    <col width="12" customWidth="1" min="3" max="3"/>
    <col width="15" customWidth="1" min="4" max="4"/>
    <col width="16" customWidth="1" min="5" max="5"/>
    <col width="15" customWidth="1" min="6" max="6"/>
    <col width="15" customWidth="1" min="7" max="7"/>
    <col width="15" customWidth="1" min="8" max="8"/>
    <col width="16" customWidth="1" min="9" max="9"/>
    <col width="15" customWidth="1" min="10" max="10"/>
    <col width="18" customWidth="1" min="11" max="11"/>
    <col width="20" customWidth="1" min="12" max="12"/>
    <col width="16" customWidth="1" min="13" max="13"/>
  </cols>
  <sheetData>
    <row r="1">
      <c r="A1" s="1" t="inlineStr">
        <is>
          <t>Bijtellingsoverzicht per Auto 2026</t>
        </is>
      </c>
    </row>
    <row r="2">
      <c r="A2" s="2" t="inlineStr">
        <is>
          <t>Auto-ID</t>
        </is>
      </c>
      <c r="B2" s="2" t="inlineStr">
        <is>
          <t>Kenteken</t>
        </is>
      </c>
      <c r="C2" s="2" t="inlineStr">
        <is>
          <t>Gebruiker</t>
        </is>
      </c>
      <c r="D2" s="2" t="inlineStr">
        <is>
          <t>Cataloguswaarde</t>
        </is>
      </c>
      <c r="E2" s="2" t="inlineStr">
        <is>
          <t>Bijtellingspercentage</t>
        </is>
      </c>
      <c r="F2" s="2" t="inlineStr">
        <is>
          <t>Jaarbijtelling</t>
        </is>
      </c>
      <c r="G2" s="2" t="inlineStr">
        <is>
          <t>Maandbijtelling</t>
        </is>
      </c>
      <c r="H2" s="2" t="inlineStr">
        <is>
          <t>Privékilometers</t>
        </is>
      </c>
      <c r="I2" s="2" t="inlineStr">
        <is>
          <t>Zakelijke kilometers</t>
        </is>
      </c>
      <c r="J2" s="2" t="inlineStr">
        <is>
          <t>Totaal kilometers</t>
        </is>
      </c>
      <c r="K2" s="2" t="inlineStr">
        <is>
          <t>Privégebruik &gt; 500 km?</t>
        </is>
      </c>
      <c r="L2" s="2" t="inlineStr">
        <is>
          <t>Correctie loonheffing / IB</t>
        </is>
      </c>
      <c r="M2" s="2" t="inlineStr">
        <is>
          <t>Opmerking</t>
        </is>
      </c>
    </row>
    <row r="3">
      <c r="A3" s="3" t="inlineStr">
        <is>
          <t>A001</t>
        </is>
      </c>
      <c r="B3" s="3">
        <f>IFERROR(VLOOKUP(A3,'Auto''s'!$A$3:$B$12,2,0),"")</f>
        <v/>
      </c>
      <c r="C3" s="3">
        <f>IFERROR(VLOOKUP(A3,'Auto''s'!$A$3:$F$12,6,0),"")</f>
        <v/>
      </c>
      <c r="D3" s="16">
        <f>IFERROR(VLOOKUP(A3,'Auto''s'!$A$3:$H$12,8,0),0)</f>
        <v/>
      </c>
      <c r="E3" s="7">
        <f>IFERROR(VLOOKUP(A3,'Auto''s'!$A$3:$K$12,11,0),0)</f>
        <v/>
      </c>
      <c r="F3" s="8">
        <f>IFERROR(VLOOKUP(A3,'Auto''s'!$A$3:$L$12,12,0),0)</f>
        <v/>
      </c>
      <c r="G3" s="16">
        <f>IFERROR(F3/12,0)</f>
        <v/>
      </c>
      <c r="H3" s="3">
        <f>SUMIFS(Rittenregistratie!$I$3:$I$30,Rittenregistratie!$B$3:$B$30,A3,Rittenregistratie!$D$3:$D$30,"Privé")</f>
        <v/>
      </c>
      <c r="I3" s="3">
        <f>SUMIFS(Rittenregistratie!$I$3:$I$30,Rittenregistratie!$B$3:$B$30,A3,Rittenregistratie!$D$3:$D$30,"Zakelijk")</f>
        <v/>
      </c>
      <c r="J3" s="3">
        <f>H3+I3</f>
        <v/>
      </c>
      <c r="K3" s="17">
        <f>IF(H3&gt;500,"Ja","Nee")</f>
        <v/>
      </c>
      <c r="L3" s="16">
        <f>IF(H3&gt;500,F3,0)</f>
        <v/>
      </c>
      <c r="M3" s="4" t="inlineStr"/>
    </row>
    <row r="4">
      <c r="A4" s="10" t="inlineStr">
        <is>
          <t>A002</t>
        </is>
      </c>
      <c r="B4" s="10">
        <f>IFERROR(VLOOKUP(A4,'Auto''s'!$A$3:$B$12,2,0),"")</f>
        <v/>
      </c>
      <c r="C4" s="10">
        <f>IFERROR(VLOOKUP(A4,'Auto''s'!$A$3:$F$12,6,0),"")</f>
        <v/>
      </c>
      <c r="D4" s="18">
        <f>IFERROR(VLOOKUP(A4,'Auto''s'!$A$3:$H$12,8,0),0)</f>
        <v/>
      </c>
      <c r="E4" s="11">
        <f>IFERROR(VLOOKUP(A4,'Auto''s'!$A$3:$K$12,11,0),0)</f>
        <v/>
      </c>
      <c r="F4" s="12">
        <f>IFERROR(VLOOKUP(A4,'Auto''s'!$A$3:$L$12,12,0),0)</f>
        <v/>
      </c>
      <c r="G4" s="18">
        <f>IFERROR(F4/12,0)</f>
        <v/>
      </c>
      <c r="H4" s="10">
        <f>SUMIFS(Rittenregistratie!$I$3:$I$30,Rittenregistratie!$B$3:$B$30,A4,Rittenregistratie!$D$3:$D$30,"Privé")</f>
        <v/>
      </c>
      <c r="I4" s="10">
        <f>SUMIFS(Rittenregistratie!$I$3:$I$30,Rittenregistratie!$B$3:$B$30,A4,Rittenregistratie!$D$3:$D$30,"Zakelijk")</f>
        <v/>
      </c>
      <c r="J4" s="10">
        <f>H4+I4</f>
        <v/>
      </c>
      <c r="K4" s="19">
        <f>IF(H4&gt;500,"Ja","Nee")</f>
        <v/>
      </c>
      <c r="L4" s="18">
        <f>IF(H4&gt;500,F4,0)</f>
        <v/>
      </c>
      <c r="M4" s="4" t="inlineStr"/>
    </row>
    <row r="5">
      <c r="A5" s="3" t="inlineStr">
        <is>
          <t>A003</t>
        </is>
      </c>
      <c r="B5" s="3">
        <f>IFERROR(VLOOKUP(A5,'Auto''s'!$A$3:$B$12,2,0),"")</f>
        <v/>
      </c>
      <c r="C5" s="3">
        <f>IFERROR(VLOOKUP(A5,'Auto''s'!$A$3:$F$12,6,0),"")</f>
        <v/>
      </c>
      <c r="D5" s="16">
        <f>IFERROR(VLOOKUP(A5,'Auto''s'!$A$3:$H$12,8,0),0)</f>
        <v/>
      </c>
      <c r="E5" s="7">
        <f>IFERROR(VLOOKUP(A5,'Auto''s'!$A$3:$K$12,11,0),0)</f>
        <v/>
      </c>
      <c r="F5" s="8">
        <f>IFERROR(VLOOKUP(A5,'Auto''s'!$A$3:$L$12,12,0),0)</f>
        <v/>
      </c>
      <c r="G5" s="16">
        <f>IFERROR(F5/12,0)</f>
        <v/>
      </c>
      <c r="H5" s="3">
        <f>SUMIFS(Rittenregistratie!$I$3:$I$30,Rittenregistratie!$B$3:$B$30,A5,Rittenregistratie!$D$3:$D$30,"Privé")</f>
        <v/>
      </c>
      <c r="I5" s="3">
        <f>SUMIFS(Rittenregistratie!$I$3:$I$30,Rittenregistratie!$B$3:$B$30,A5,Rittenregistratie!$D$3:$D$30,"Zakelijk")</f>
        <v/>
      </c>
      <c r="J5" s="3">
        <f>H5+I5</f>
        <v/>
      </c>
      <c r="K5" s="17">
        <f>IF(H5&gt;500,"Ja","Nee")</f>
        <v/>
      </c>
      <c r="L5" s="16">
        <f>IF(H5&gt;500,F5,0)</f>
        <v/>
      </c>
      <c r="M5" s="4" t="inlineStr"/>
    </row>
    <row r="6">
      <c r="A6" s="10" t="inlineStr">
        <is>
          <t>A004</t>
        </is>
      </c>
      <c r="B6" s="10">
        <f>IFERROR(VLOOKUP(A6,'Auto''s'!$A$3:$B$12,2,0),"")</f>
        <v/>
      </c>
      <c r="C6" s="10">
        <f>IFERROR(VLOOKUP(A6,'Auto''s'!$A$3:$F$12,6,0),"")</f>
        <v/>
      </c>
      <c r="D6" s="18">
        <f>IFERROR(VLOOKUP(A6,'Auto''s'!$A$3:$H$12,8,0),0)</f>
        <v/>
      </c>
      <c r="E6" s="11">
        <f>IFERROR(VLOOKUP(A6,'Auto''s'!$A$3:$K$12,11,0),0)</f>
        <v/>
      </c>
      <c r="F6" s="12">
        <f>IFERROR(VLOOKUP(A6,'Auto''s'!$A$3:$L$12,12,0),0)</f>
        <v/>
      </c>
      <c r="G6" s="18">
        <f>IFERROR(F6/12,0)</f>
        <v/>
      </c>
      <c r="H6" s="10">
        <f>SUMIFS(Rittenregistratie!$I$3:$I$30,Rittenregistratie!$B$3:$B$30,A6,Rittenregistratie!$D$3:$D$30,"Privé")</f>
        <v/>
      </c>
      <c r="I6" s="10">
        <f>SUMIFS(Rittenregistratie!$I$3:$I$30,Rittenregistratie!$B$3:$B$30,A6,Rittenregistratie!$D$3:$D$30,"Zakelijk")</f>
        <v/>
      </c>
      <c r="J6" s="10">
        <f>H6+I6</f>
        <v/>
      </c>
      <c r="K6" s="19">
        <f>IF(H6&gt;500,"Ja","Nee")</f>
        <v/>
      </c>
      <c r="L6" s="18">
        <f>IF(H6&gt;500,F6,0)</f>
        <v/>
      </c>
      <c r="M6" s="4" t="inlineStr"/>
    </row>
    <row r="7">
      <c r="A7" s="3" t="inlineStr">
        <is>
          <t>A005</t>
        </is>
      </c>
      <c r="B7" s="3">
        <f>IFERROR(VLOOKUP(A7,'Auto''s'!$A$3:$B$12,2,0),"")</f>
        <v/>
      </c>
      <c r="C7" s="3">
        <f>IFERROR(VLOOKUP(A7,'Auto''s'!$A$3:$F$12,6,0),"")</f>
        <v/>
      </c>
      <c r="D7" s="16">
        <f>IFERROR(VLOOKUP(A7,'Auto''s'!$A$3:$H$12,8,0),0)</f>
        <v/>
      </c>
      <c r="E7" s="7">
        <f>IFERROR(VLOOKUP(A7,'Auto''s'!$A$3:$K$12,11,0),0)</f>
        <v/>
      </c>
      <c r="F7" s="8">
        <f>IFERROR(VLOOKUP(A7,'Auto''s'!$A$3:$L$12,12,0),0)</f>
        <v/>
      </c>
      <c r="G7" s="16">
        <f>IFERROR(F7/12,0)</f>
        <v/>
      </c>
      <c r="H7" s="3">
        <f>SUMIFS(Rittenregistratie!$I$3:$I$30,Rittenregistratie!$B$3:$B$30,A7,Rittenregistratie!$D$3:$D$30,"Privé")</f>
        <v/>
      </c>
      <c r="I7" s="3">
        <f>SUMIFS(Rittenregistratie!$I$3:$I$30,Rittenregistratie!$B$3:$B$30,A7,Rittenregistratie!$D$3:$D$30,"Zakelijk")</f>
        <v/>
      </c>
      <c r="J7" s="3">
        <f>H7+I7</f>
        <v/>
      </c>
      <c r="K7" s="17">
        <f>IF(H7&gt;500,"Ja","Nee")</f>
        <v/>
      </c>
      <c r="L7" s="16">
        <f>IF(H7&gt;500,F7,0)</f>
        <v/>
      </c>
      <c r="M7" s="4" t="inlineStr"/>
    </row>
    <row r="8">
      <c r="A8" s="10" t="inlineStr">
        <is>
          <t>A006</t>
        </is>
      </c>
      <c r="B8" s="10">
        <f>IFERROR(VLOOKUP(A8,'Auto''s'!$A$3:$B$12,2,0),"")</f>
        <v/>
      </c>
      <c r="C8" s="10">
        <f>IFERROR(VLOOKUP(A8,'Auto''s'!$A$3:$F$12,6,0),"")</f>
        <v/>
      </c>
      <c r="D8" s="18">
        <f>IFERROR(VLOOKUP(A8,'Auto''s'!$A$3:$H$12,8,0),0)</f>
        <v/>
      </c>
      <c r="E8" s="11">
        <f>IFERROR(VLOOKUP(A8,'Auto''s'!$A$3:$K$12,11,0),0)</f>
        <v/>
      </c>
      <c r="F8" s="12">
        <f>IFERROR(VLOOKUP(A8,'Auto''s'!$A$3:$L$12,12,0),0)</f>
        <v/>
      </c>
      <c r="G8" s="18">
        <f>IFERROR(F8/12,0)</f>
        <v/>
      </c>
      <c r="H8" s="10">
        <f>SUMIFS(Rittenregistratie!$I$3:$I$30,Rittenregistratie!$B$3:$B$30,A8,Rittenregistratie!$D$3:$D$30,"Privé")</f>
        <v/>
      </c>
      <c r="I8" s="10">
        <f>SUMIFS(Rittenregistratie!$I$3:$I$30,Rittenregistratie!$B$3:$B$30,A8,Rittenregistratie!$D$3:$D$30,"Zakelijk")</f>
        <v/>
      </c>
      <c r="J8" s="10">
        <f>H8+I8</f>
        <v/>
      </c>
      <c r="K8" s="19">
        <f>IF(H8&gt;500,"Ja","Nee")</f>
        <v/>
      </c>
      <c r="L8" s="18">
        <f>IF(H8&gt;500,F8,0)</f>
        <v/>
      </c>
      <c r="M8" s="4" t="inlineStr"/>
    </row>
    <row r="9">
      <c r="A9" s="3" t="inlineStr">
        <is>
          <t>A007</t>
        </is>
      </c>
      <c r="B9" s="3">
        <f>IFERROR(VLOOKUP(A9,'Auto''s'!$A$3:$B$12,2,0),"")</f>
        <v/>
      </c>
      <c r="C9" s="3">
        <f>IFERROR(VLOOKUP(A9,'Auto''s'!$A$3:$F$12,6,0),"")</f>
        <v/>
      </c>
      <c r="D9" s="16">
        <f>IFERROR(VLOOKUP(A9,'Auto''s'!$A$3:$H$12,8,0),0)</f>
        <v/>
      </c>
      <c r="E9" s="7">
        <f>IFERROR(VLOOKUP(A9,'Auto''s'!$A$3:$K$12,11,0),0)</f>
        <v/>
      </c>
      <c r="F9" s="8">
        <f>IFERROR(VLOOKUP(A9,'Auto''s'!$A$3:$L$12,12,0),0)</f>
        <v/>
      </c>
      <c r="G9" s="16">
        <f>IFERROR(F9/12,0)</f>
        <v/>
      </c>
      <c r="H9" s="3">
        <f>SUMIFS(Rittenregistratie!$I$3:$I$30,Rittenregistratie!$B$3:$B$30,A9,Rittenregistratie!$D$3:$D$30,"Privé")</f>
        <v/>
      </c>
      <c r="I9" s="3">
        <f>SUMIFS(Rittenregistratie!$I$3:$I$30,Rittenregistratie!$B$3:$B$30,A9,Rittenregistratie!$D$3:$D$30,"Zakelijk")</f>
        <v/>
      </c>
      <c r="J9" s="3">
        <f>H9+I9</f>
        <v/>
      </c>
      <c r="K9" s="17">
        <f>IF(H9&gt;500,"Ja","Nee")</f>
        <v/>
      </c>
      <c r="L9" s="16">
        <f>IF(H9&gt;500,F9,0)</f>
        <v/>
      </c>
      <c r="M9" s="4" t="inlineStr"/>
    </row>
    <row r="10">
      <c r="A10" s="10" t="inlineStr">
        <is>
          <t>A008</t>
        </is>
      </c>
      <c r="B10" s="10">
        <f>IFERROR(VLOOKUP(A10,'Auto''s'!$A$3:$B$12,2,0),"")</f>
        <v/>
      </c>
      <c r="C10" s="10">
        <f>IFERROR(VLOOKUP(A10,'Auto''s'!$A$3:$F$12,6,0),"")</f>
        <v/>
      </c>
      <c r="D10" s="18">
        <f>IFERROR(VLOOKUP(A10,'Auto''s'!$A$3:$H$12,8,0),0)</f>
        <v/>
      </c>
      <c r="E10" s="11">
        <f>IFERROR(VLOOKUP(A10,'Auto''s'!$A$3:$K$12,11,0),0)</f>
        <v/>
      </c>
      <c r="F10" s="12">
        <f>IFERROR(VLOOKUP(A10,'Auto''s'!$A$3:$L$12,12,0),0)</f>
        <v/>
      </c>
      <c r="G10" s="18">
        <f>IFERROR(F10/12,0)</f>
        <v/>
      </c>
      <c r="H10" s="10">
        <f>SUMIFS(Rittenregistratie!$I$3:$I$30,Rittenregistratie!$B$3:$B$30,A10,Rittenregistratie!$D$3:$D$30,"Privé")</f>
        <v/>
      </c>
      <c r="I10" s="10">
        <f>SUMIFS(Rittenregistratie!$I$3:$I$30,Rittenregistratie!$B$3:$B$30,A10,Rittenregistratie!$D$3:$D$30,"Zakelijk")</f>
        <v/>
      </c>
      <c r="J10" s="10">
        <f>H10+I10</f>
        <v/>
      </c>
      <c r="K10" s="19">
        <f>IF(H10&gt;500,"Ja","Nee")</f>
        <v/>
      </c>
      <c r="L10" s="18">
        <f>IF(H10&gt;500,F10,0)</f>
        <v/>
      </c>
      <c r="M10" s="4" t="inlineStr"/>
    </row>
    <row r="11">
      <c r="A11" s="3" t="inlineStr">
        <is>
          <t>A009</t>
        </is>
      </c>
      <c r="B11" s="3">
        <f>IFERROR(VLOOKUP(A11,'Auto''s'!$A$3:$B$12,2,0),"")</f>
        <v/>
      </c>
      <c r="C11" s="3">
        <f>IFERROR(VLOOKUP(A11,'Auto''s'!$A$3:$F$12,6,0),"")</f>
        <v/>
      </c>
      <c r="D11" s="16">
        <f>IFERROR(VLOOKUP(A11,'Auto''s'!$A$3:$H$12,8,0),0)</f>
        <v/>
      </c>
      <c r="E11" s="7">
        <f>IFERROR(VLOOKUP(A11,'Auto''s'!$A$3:$K$12,11,0),0)</f>
        <v/>
      </c>
      <c r="F11" s="8">
        <f>IFERROR(VLOOKUP(A11,'Auto''s'!$A$3:$L$12,12,0),0)</f>
        <v/>
      </c>
      <c r="G11" s="16">
        <f>IFERROR(F11/12,0)</f>
        <v/>
      </c>
      <c r="H11" s="3">
        <f>SUMIFS(Rittenregistratie!$I$3:$I$30,Rittenregistratie!$B$3:$B$30,A11,Rittenregistratie!$D$3:$D$30,"Privé")</f>
        <v/>
      </c>
      <c r="I11" s="3">
        <f>SUMIFS(Rittenregistratie!$I$3:$I$30,Rittenregistratie!$B$3:$B$30,A11,Rittenregistratie!$D$3:$D$30,"Zakelijk")</f>
        <v/>
      </c>
      <c r="J11" s="3">
        <f>H11+I11</f>
        <v/>
      </c>
      <c r="K11" s="17">
        <f>IF(H11&gt;500,"Ja","Nee")</f>
        <v/>
      </c>
      <c r="L11" s="16">
        <f>IF(H11&gt;500,F11,0)</f>
        <v/>
      </c>
      <c r="M11" s="4" t="inlineStr"/>
    </row>
    <row r="12">
      <c r="A12" s="10" t="inlineStr">
        <is>
          <t>A010</t>
        </is>
      </c>
      <c r="B12" s="10">
        <f>IFERROR(VLOOKUP(A12,'Auto''s'!$A$3:$B$12,2,0),"")</f>
        <v/>
      </c>
      <c r="C12" s="10">
        <f>IFERROR(VLOOKUP(A12,'Auto''s'!$A$3:$F$12,6,0),"")</f>
        <v/>
      </c>
      <c r="D12" s="18">
        <f>IFERROR(VLOOKUP(A12,'Auto''s'!$A$3:$H$12,8,0),0)</f>
        <v/>
      </c>
      <c r="E12" s="11">
        <f>IFERROR(VLOOKUP(A12,'Auto''s'!$A$3:$K$12,11,0),0)</f>
        <v/>
      </c>
      <c r="F12" s="12">
        <f>IFERROR(VLOOKUP(A12,'Auto''s'!$A$3:$L$12,12,0),0)</f>
        <v/>
      </c>
      <c r="G12" s="18">
        <f>IFERROR(F12/12,0)</f>
        <v/>
      </c>
      <c r="H12" s="10">
        <f>SUMIFS(Rittenregistratie!$I$3:$I$30,Rittenregistratie!$B$3:$B$30,A12,Rittenregistratie!$D$3:$D$30,"Privé")</f>
        <v/>
      </c>
      <c r="I12" s="10">
        <f>SUMIFS(Rittenregistratie!$I$3:$I$30,Rittenregistratie!$B$3:$B$30,A12,Rittenregistratie!$D$3:$D$30,"Zakelijk")</f>
        <v/>
      </c>
      <c r="J12" s="10">
        <f>H12+I12</f>
        <v/>
      </c>
      <c r="K12" s="19">
        <f>IF(H12&gt;500,"Ja","Nee")</f>
        <v/>
      </c>
      <c r="L12" s="18">
        <f>IF(H12&gt;500,F12,0)</f>
        <v/>
      </c>
      <c r="M12" s="4" t="inlineStr"/>
    </row>
    <row r="13">
      <c r="A13" s="13" t="n"/>
      <c r="B13" s="13" t="n"/>
      <c r="C13" s="20" t="inlineStr">
        <is>
          <t>Totaal</t>
        </is>
      </c>
      <c r="D13" s="13" t="n"/>
      <c r="E13" s="13" t="n"/>
      <c r="F13" s="21">
        <f>SUM(F3:F12)</f>
        <v/>
      </c>
      <c r="G13" s="13" t="n"/>
      <c r="H13" s="20">
        <f>SUM(H3:H12)</f>
        <v/>
      </c>
      <c r="I13" s="20">
        <f>SUM(I3:I12)</f>
        <v/>
      </c>
      <c r="J13" s="20">
        <f>SUM(J3:J12)</f>
        <v/>
      </c>
      <c r="K13" s="13" t="n"/>
      <c r="L13" s="21">
        <f>SUM(L3:L12)</f>
        <v/>
      </c>
      <c r="M13" s="13" t="n"/>
    </row>
    <row r="14"/>
    <row r="15"/>
    <row r="16">
      <c r="A16" s="22" t="inlineStr">
        <is>
          <t>Maandelijkse cumulatieve privékilometers (alle auto's)</t>
        </is>
      </c>
    </row>
    <row r="17">
      <c r="A17" s="23" t="inlineStr">
        <is>
          <t>Maand</t>
        </is>
      </c>
      <c r="B17" s="23" t="inlineStr">
        <is>
          <t>Privé km per maand</t>
        </is>
      </c>
      <c r="C17" s="23" t="inlineStr">
        <is>
          <t>Cumulatief privé km</t>
        </is>
      </c>
    </row>
    <row r="18">
      <c r="A18" s="13" t="n">
        <v>1</v>
      </c>
      <c r="B18" s="13">
        <f>SUMIFS(Rittenregistratie!$I$3:$I$30,Rittenregistratie!$M$3:$M$30,A18,Rittenregistratie!$D$3:$D$30,"Privé")</f>
        <v/>
      </c>
      <c r="C18" s="13">
        <f>B18</f>
        <v/>
      </c>
    </row>
    <row r="19">
      <c r="A19" s="13" t="n">
        <v>2</v>
      </c>
      <c r="B19" s="13">
        <f>SUMIFS(Rittenregistratie!$I$3:$I$30,Rittenregistratie!$M$3:$M$30,A19,Rittenregistratie!$D$3:$D$30,"Privé")</f>
        <v/>
      </c>
      <c r="C19" s="13">
        <f>C18+B19</f>
        <v/>
      </c>
    </row>
    <row r="20">
      <c r="A20" s="13" t="n">
        <v>3</v>
      </c>
      <c r="B20" s="13">
        <f>SUMIFS(Rittenregistratie!$I$3:$I$30,Rittenregistratie!$M$3:$M$30,A20,Rittenregistratie!$D$3:$D$30,"Privé")</f>
        <v/>
      </c>
      <c r="C20" s="13">
        <f>C19+B20</f>
        <v/>
      </c>
    </row>
    <row r="21">
      <c r="A21" s="13" t="n">
        <v>4</v>
      </c>
      <c r="B21" s="13">
        <f>SUMIFS(Rittenregistratie!$I$3:$I$30,Rittenregistratie!$M$3:$M$30,A21,Rittenregistratie!$D$3:$D$30,"Privé")</f>
        <v/>
      </c>
      <c r="C21" s="13">
        <f>C20+B21</f>
        <v/>
      </c>
    </row>
    <row r="22">
      <c r="A22" s="13" t="n">
        <v>5</v>
      </c>
      <c r="B22" s="13">
        <f>SUMIFS(Rittenregistratie!$I$3:$I$30,Rittenregistratie!$M$3:$M$30,A22,Rittenregistratie!$D$3:$D$30,"Privé")</f>
        <v/>
      </c>
      <c r="C22" s="13">
        <f>C21+B22</f>
        <v/>
      </c>
    </row>
    <row r="23">
      <c r="A23" s="13" t="n">
        <v>6</v>
      </c>
      <c r="B23" s="13">
        <f>SUMIFS(Rittenregistratie!$I$3:$I$30,Rittenregistratie!$M$3:$M$30,A23,Rittenregistratie!$D$3:$D$30,"Privé")</f>
        <v/>
      </c>
      <c r="C23" s="13">
        <f>C22+B23</f>
        <v/>
      </c>
    </row>
    <row r="24">
      <c r="A24" s="13" t="n">
        <v>7</v>
      </c>
      <c r="B24" s="13">
        <f>SUMIFS(Rittenregistratie!$I$3:$I$30,Rittenregistratie!$M$3:$M$30,A24,Rittenregistratie!$D$3:$D$30,"Privé")</f>
        <v/>
      </c>
      <c r="C24" s="13">
        <f>C23+B24</f>
        <v/>
      </c>
    </row>
    <row r="25">
      <c r="A25" s="13" t="n">
        <v>8</v>
      </c>
      <c r="B25" s="13">
        <f>SUMIFS(Rittenregistratie!$I$3:$I$30,Rittenregistratie!$M$3:$M$30,A25,Rittenregistratie!$D$3:$D$30,"Privé")</f>
        <v/>
      </c>
      <c r="C25" s="13">
        <f>C24+B25</f>
        <v/>
      </c>
    </row>
    <row r="26">
      <c r="A26" s="13" t="n">
        <v>9</v>
      </c>
      <c r="B26" s="13">
        <f>SUMIFS(Rittenregistratie!$I$3:$I$30,Rittenregistratie!$M$3:$M$30,A26,Rittenregistratie!$D$3:$D$30,"Privé")</f>
        <v/>
      </c>
      <c r="C26" s="13">
        <f>C25+B26</f>
        <v/>
      </c>
    </row>
    <row r="27">
      <c r="A27" s="13" t="n">
        <v>10</v>
      </c>
      <c r="B27" s="13">
        <f>SUMIFS(Rittenregistratie!$I$3:$I$30,Rittenregistratie!$M$3:$M$30,A27,Rittenregistratie!$D$3:$D$30,"Privé")</f>
        <v/>
      </c>
      <c r="C27" s="13">
        <f>C26+B27</f>
        <v/>
      </c>
    </row>
    <row r="28">
      <c r="A28" s="13" t="n">
        <v>11</v>
      </c>
      <c r="B28" s="13">
        <f>SUMIFS(Rittenregistratie!$I$3:$I$30,Rittenregistratie!$M$3:$M$30,A28,Rittenregistratie!$D$3:$D$30,"Privé")</f>
        <v/>
      </c>
      <c r="C28" s="13">
        <f>C27+B28</f>
        <v/>
      </c>
    </row>
    <row r="29">
      <c r="A29" s="13" t="n">
        <v>12</v>
      </c>
      <c r="B29" s="13">
        <f>SUMIFS(Rittenregistratie!$I$3:$I$30,Rittenregistratie!$M$3:$M$30,A29,Rittenregistratie!$D$3:$D$30,"Privé")</f>
        <v/>
      </c>
      <c r="C29" s="13">
        <f>C28+B29</f>
        <v/>
      </c>
    </row>
    <row r="30"/>
    <row r="31"/>
    <row r="32"/>
    <row r="33"/>
    <row r="34"/>
    <row r="35"/>
    <row r="36"/>
    <row r="37"/>
    <row r="38"/>
    <row r="39"/>
    <row r="40"/>
    <row r="41"/>
    <row r="42"/>
    <row r="43"/>
    <row r="44"/>
    <row r="45"/>
    <row r="46"/>
    <row r="47"/>
    <row r="48"/>
    <row r="49">
      <c r="A49" t="inlineStr">
        <is>
          <t>Categorie</t>
        </is>
      </c>
      <c r="B49" t="inlineStr">
        <is>
          <t>Kilometers</t>
        </is>
      </c>
    </row>
    <row r="50">
      <c r="A50" t="inlineStr">
        <is>
          <t>Zakelijk</t>
        </is>
      </c>
      <c r="B50">
        <f>SUM(I3:I12)</f>
        <v/>
      </c>
    </row>
    <row r="51">
      <c r="A51" t="inlineStr">
        <is>
          <t>Privé</t>
        </is>
      </c>
      <c r="B51">
        <f>SUM(H3:H12)</f>
        <v/>
      </c>
    </row>
  </sheetData>
  <autoFilter ref="A2:M12"/>
  <mergeCells count="1">
    <mergeCell ref="A1:M1"/>
  </mergeCells>
  <conditionalFormatting sqref="K3:K12">
    <cfRule type="expression" priority="1" dxfId="0">
      <formula>K3="Ja"</formula>
    </cfRule>
    <cfRule type="expression" priority="2" dxfId="2">
      <formula>K3="Nee"</formula>
    </cfRule>
  </conditionalFormatting>
  <pageMargins left="0.75" right="0.75" top="1" bottom="1" header="0.5" footer="0.5"/>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B12"/>
  <sheetViews>
    <sheetView workbookViewId="0">
      <selection activeCell="A1" sqref="A1"/>
    </sheetView>
  </sheetViews>
  <sheetFormatPr baseColWidth="8" defaultRowHeight="15"/>
  <cols>
    <col width="28" customWidth="1" min="1" max="1"/>
    <col width="95" customWidth="1" min="2" max="2"/>
  </cols>
  <sheetData>
    <row r="1">
      <c r="A1" s="1" t="inlineStr">
        <is>
          <t>Instructies - Bijtelling Privégebruik Auto</t>
        </is>
      </c>
    </row>
    <row r="2"/>
    <row r="3" ht="48" customHeight="1">
      <c r="A3" s="24" t="inlineStr">
        <is>
          <t>Doel van dit bestand</t>
        </is>
      </c>
      <c r="B3" s="25" t="inlineStr">
        <is>
          <t>Dit sjabloon helpt ondernemers en salarisadministratie om de bijtelling privégebruik auto per auto en per jaar/maand vast te leggen, te berekenen en te rapporteren, inclusief een controle op de 500-km-regel.</t>
        </is>
      </c>
    </row>
    <row r="4" ht="48" customHeight="1">
      <c r="A4" s="24" t="inlineStr">
        <is>
          <t>Sheet 'Auto's'</t>
        </is>
      </c>
      <c r="B4" s="25" t="inlineStr">
        <is>
          <t>Voer hier de stamgegevens per auto in: kenteken, merk, model, datum ingebruikname, gebruiker, cataloguswaarde, CO2-uitstoot en soort auto. Het bijtellingspercentage, de jaarbijtelling en de maandbijtelling worden automatisch berekend.</t>
        </is>
      </c>
    </row>
    <row r="5" ht="48" customHeight="1">
      <c r="A5" s="24" t="inlineStr">
        <is>
          <t>Een auto toevoegen</t>
        </is>
      </c>
      <c r="B5" s="25" t="inlineStr">
        <is>
          <t>Voeg een nieuwe rij toe onderaan de tabel op sheet 'Auto's' met een uniek Auto-ID (bijv. A011). Vul de gele invoervelden in; de formules in de overige kolommen worden automatisch doorgetrokken.</t>
        </is>
      </c>
    </row>
    <row r="6" ht="48" customHeight="1">
      <c r="A6" s="24" t="inlineStr">
        <is>
          <t>Sheet 'Rittenregistratie'</t>
        </is>
      </c>
      <c r="B6" s="25" t="inlineStr">
        <is>
          <t>Registreer hier elke rit met datum, Auto-ID, rittype (Zakelijk/Privé), vertrek- en bestemmingsplaats en de km-standen. Het kenteken wordt automatisch opgehaald via het Auto-ID en de afstand wordt automatisch berekend.</t>
        </is>
      </c>
    </row>
    <row r="7" ht="48" customHeight="1">
      <c r="A7" s="24" t="inlineStr">
        <is>
          <t>Ritten invullen</t>
        </is>
      </c>
      <c r="B7" s="25" t="inlineStr">
        <is>
          <t>Kies bij Rittype uit de vervolgkeuzelijst Zakelijk of Privé. Vul de beginstand en eindstand km in; de afstand en eventuele onregelmatigheden worden automatisch gesignaleerd.</t>
        </is>
      </c>
    </row>
    <row r="8" ht="48" customHeight="1">
      <c r="A8" s="24" t="inlineStr">
        <is>
          <t>De 500-km-regel</t>
        </is>
      </c>
      <c r="B8" s="25" t="inlineStr">
        <is>
          <t>Als een werknemer of ondernemer op jaarbasis meer dan 500 privékilometers rijdt met de auto van de zaak, geldt de fiscale bijtelling volledig. Bij 500 km of minder kan (onder voorwaarden en met een sluitende rittenregistratie) een verzoek worden gedaan om geen bijtelling toe te passen.</t>
        </is>
      </c>
    </row>
    <row r="9" ht="48" customHeight="1">
      <c r="A9" s="24" t="inlineStr">
        <is>
          <t>Sheet 'Bijtellingsoverzicht'</t>
        </is>
      </c>
      <c r="B9" s="25" t="inlineStr">
        <is>
          <t>Dit overzicht combineert de gegevens uit 'Auto's' en 'Rittenregistratie' per auto: cataloguswaarde, bijtellingspercentage, jaar- en maandbijtelling, privé- en zakelijke kilometers en de toets op de 500-km-regel.</t>
        </is>
      </c>
    </row>
    <row r="10" ht="48" customHeight="1">
      <c r="A10" s="24" t="inlineStr">
        <is>
          <t>Correctie loonheffing / IB</t>
        </is>
      </c>
      <c r="B10" s="25" t="inlineStr">
        <is>
          <t>Wanneer de privékilometers boven de 500 km uitkomen, toont deze kolom de volledige jaarbijtelling als correctiebedrag voor de loonheffing of inkomstenbelasting.</t>
        </is>
      </c>
    </row>
    <row r="11" ht="48" customHeight="1">
      <c r="A11" s="24" t="inlineStr">
        <is>
          <t>Belangrijke disclaimer</t>
        </is>
      </c>
      <c r="B11" s="25" t="inlineStr">
        <is>
          <t>Dit sjabloon is een hulpmiddel om de bijtelling inzichtelijk te maken en is nadrukkelijk geen fiscaal advies. Bijtellingspercentages, kortingen voor elektrische auto's en drempelbedragen wijzigen jaarlijks.</t>
        </is>
      </c>
    </row>
    <row r="12" ht="48" customHeight="1">
      <c r="A12" s="24" t="inlineStr">
        <is>
          <t>Actuele regels</t>
        </is>
      </c>
      <c r="B12" s="25" t="inlineStr">
        <is>
          <t>Raadpleeg voor de meest actuele bijtellingspercentages, cataloguswaarde-grenzen en de exacte 500-km-regel altijd de website van de Belastingdienst (belastingdienst.nl) of uw belastingadviseur.</t>
        </is>
      </c>
    </row>
  </sheetData>
  <mergeCells count="1">
    <mergeCell ref="A1:B1"/>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2026-07-02T20:11:40Z</dcterms:created>
  <dcterms:modified xmlns:dcterms="http://purl.org/dc/terms/" xmlns:xsi="http://www.w3.org/2001/XMLSchema-instance" xsi:type="dcterms:W3CDTF">2026-07-02T20:11:40Z</dcterms:modified>
</cp:coreProperties>
</file>