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apaciteitsplanning" sheetId="1" state="visible" r:id="rId1"/>
    <sheet xmlns:r="http://schemas.openxmlformats.org/officeDocument/2006/relationships" name="Samenvatting" sheetId="2" state="visible" r:id="rId2"/>
    <sheet xmlns:r="http://schemas.openxmlformats.org/officeDocument/2006/relationships" name="Normen &amp; Instellingen" sheetId="3" state="visible" r:id="rId3"/>
    <sheet xmlns:r="http://schemas.openxmlformats.org/officeDocument/2006/relationships" name="Instructie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DD-MM-JJJJ"/>
    <numFmt numFmtId="165" formatCode="0,0"/>
    <numFmt numFmtId="166" formatCode="0,0%"/>
  </numFmts>
  <fonts count="6">
    <font>
      <name val="Calibri"/>
      <family val="2"/>
      <color theme="1"/>
      <sz val="11"/>
      <scheme val="minor"/>
    </font>
    <font>
      <name val="Calibri"/>
      <b val="1"/>
      <color rgb="001E293B"/>
      <sz val="16"/>
    </font>
    <font>
      <name val="Calibri"/>
      <b val="1"/>
      <color rgb="00FFFFFF"/>
      <sz val="11"/>
    </font>
    <font>
      <name val="Calibri"/>
      <sz val="10.5"/>
    </font>
    <font>
      <name val="Calibri"/>
      <b val="1"/>
      <sz val="10.5"/>
    </font>
    <font>
      <b val="1"/>
      <color rgb="00FFFFFF"/>
    </font>
  </fonts>
  <fills count="7">
    <fill>
      <patternFill/>
    </fill>
    <fill>
      <patternFill patternType="gray125"/>
    </fill>
    <fill>
      <patternFill patternType="solid">
        <fgColor rgb="001E293B"/>
        <bgColor rgb="001E293B"/>
      </patternFill>
    </fill>
    <fill>
      <patternFill patternType="solid">
        <fgColor rgb="00F0FDFA"/>
        <bgColor rgb="00F0FDFA"/>
      </patternFill>
    </fill>
    <fill>
      <patternFill patternType="solid">
        <fgColor rgb="00FFFBEB"/>
        <bgColor rgb="00FFFBEB"/>
      </patternFill>
    </fill>
    <fill>
      <patternFill patternType="solid">
        <fgColor rgb="00FFFFFF"/>
        <bgColor rgb="00FFFFFF"/>
      </patternFill>
    </fill>
    <fill>
      <patternFill patternType="solid">
        <fgColor rgb="0014B8A6"/>
        <bgColor rgb="0014B8A6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46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2" borderId="1" applyAlignment="1" pivotButton="0" quotePrefix="0" xfId="0">
      <alignment horizontal="center" vertical="center" wrapText="1"/>
    </xf>
    <xf numFmtId="164" fontId="3" fillId="3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left" vertical="center" wrapText="1"/>
    </xf>
    <xf numFmtId="165" fontId="3" fillId="4" borderId="1" applyAlignment="1" pivotButton="0" quotePrefix="0" xfId="0">
      <alignment horizontal="center" vertical="center" wrapText="1"/>
    </xf>
    <xf numFmtId="165" fontId="3" fillId="3" borderId="1" applyAlignment="1" pivotButton="0" quotePrefix="0" xfId="0">
      <alignment horizontal="center" vertical="center" wrapText="1"/>
    </xf>
    <xf numFmtId="166" fontId="3" fillId="3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left" vertical="center" wrapText="1"/>
    </xf>
    <xf numFmtId="0" fontId="3" fillId="3" borderId="1" applyAlignment="1" pivotButton="0" quotePrefix="0" xfId="0">
      <alignment horizontal="center" vertical="center" wrapText="1"/>
    </xf>
    <xf numFmtId="164" fontId="3" fillId="5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left" vertical="center" wrapText="1"/>
    </xf>
    <xf numFmtId="165" fontId="3" fillId="5" borderId="1" applyAlignment="1" pivotButton="0" quotePrefix="0" xfId="0">
      <alignment horizontal="center" vertical="center" wrapText="1"/>
    </xf>
    <xf numFmtId="166" fontId="3" fillId="5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center" vertical="center" wrapText="1"/>
    </xf>
    <xf numFmtId="0" fontId="5" fillId="6" borderId="1" pivotButton="0" quotePrefix="0" xfId="0"/>
    <xf numFmtId="165" fontId="5" fillId="6" borderId="1" pivotButton="0" quotePrefix="0" xfId="0"/>
    <xf numFmtId="166" fontId="5" fillId="6" borderId="1" pivotButton="0" quotePrefix="0" xfId="0"/>
    <xf numFmtId="0" fontId="1" fillId="0" borderId="0" pivotButton="0" quotePrefix="0" xfId="0"/>
    <xf numFmtId="0" fontId="2" fillId="6" borderId="1" applyAlignment="1" pivotButton="0" quotePrefix="0" xfId="0">
      <alignment horizontal="center" vertical="center" wrapText="1"/>
    </xf>
    <xf numFmtId="0" fontId="4" fillId="3" borderId="1" pivotButton="0" quotePrefix="0" xfId="0"/>
    <xf numFmtId="165" fontId="3" fillId="3" borderId="1" pivotButton="0" quotePrefix="0" xfId="0"/>
    <xf numFmtId="0" fontId="4" fillId="5" borderId="1" pivotButton="0" quotePrefix="0" xfId="0"/>
    <xf numFmtId="165" fontId="3" fillId="5" borderId="1" pivotButton="0" quotePrefix="0" xfId="0"/>
    <xf numFmtId="166" fontId="3" fillId="5" borderId="1" pivotButton="0" quotePrefix="0" xfId="0"/>
    <xf numFmtId="1" fontId="3" fillId="5" borderId="1" pivotButton="0" quotePrefix="0" xfId="0"/>
    <xf numFmtId="1" fontId="3" fillId="3" borderId="1" pivotButton="0" quotePrefix="0" xfId="0"/>
    <xf numFmtId="164" fontId="3" fillId="3" borderId="1" applyAlignment="1" pivotButton="0" quotePrefix="0" xfId="0">
      <alignment horizontal="left" vertical="center" wrapText="1"/>
    </xf>
    <xf numFmtId="164" fontId="3" fillId="5" borderId="1" applyAlignment="1" pivotButton="0" quotePrefix="0" xfId="0">
      <alignment horizontal="left" vertical="center" wrapText="1"/>
    </xf>
    <xf numFmtId="166" fontId="3" fillId="4" borderId="1" applyAlignment="1" pivotButton="0" quotePrefix="0" xfId="0">
      <alignment horizontal="center" vertical="center" wrapText="1"/>
    </xf>
    <xf numFmtId="0" fontId="5" fillId="6" borderId="1" applyAlignment="1" pivotButton="0" quotePrefix="0" xfId="0">
      <alignment horizontal="left" vertical="center" wrapText="1"/>
    </xf>
    <xf numFmtId="164" fontId="3" fillId="3" borderId="1" applyAlignment="1" pivotButton="0" quotePrefix="0" xfId="0">
      <alignment horizontal="center" vertical="center" wrapText="1"/>
    </xf>
    <xf numFmtId="165" fontId="3" fillId="4" borderId="1" applyAlignment="1" pivotButton="0" quotePrefix="0" xfId="0">
      <alignment horizontal="center" vertical="center" wrapText="1"/>
    </xf>
    <xf numFmtId="165" fontId="3" fillId="3" borderId="1" applyAlignment="1" pivotButton="0" quotePrefix="0" xfId="0">
      <alignment horizontal="center" vertical="center" wrapText="1"/>
    </xf>
    <xf numFmtId="166" fontId="3" fillId="3" borderId="1" applyAlignment="1" pivotButton="0" quotePrefix="0" xfId="0">
      <alignment horizontal="center" vertical="center" wrapText="1"/>
    </xf>
    <xf numFmtId="164" fontId="3" fillId="5" borderId="1" applyAlignment="1" pivotButton="0" quotePrefix="0" xfId="0">
      <alignment horizontal="center" vertical="center" wrapText="1"/>
    </xf>
    <xf numFmtId="165" fontId="3" fillId="5" borderId="1" applyAlignment="1" pivotButton="0" quotePrefix="0" xfId="0">
      <alignment horizontal="center" vertical="center" wrapText="1"/>
    </xf>
    <xf numFmtId="166" fontId="3" fillId="5" borderId="1" applyAlignment="1" pivotButton="0" quotePrefix="0" xfId="0">
      <alignment horizontal="center" vertical="center" wrapText="1"/>
    </xf>
    <xf numFmtId="165" fontId="5" fillId="6" borderId="1" pivotButton="0" quotePrefix="0" xfId="0"/>
    <xf numFmtId="166" fontId="5" fillId="6" borderId="1" pivotButton="0" quotePrefix="0" xfId="0"/>
    <xf numFmtId="165" fontId="3" fillId="3" borderId="1" pivotButton="0" quotePrefix="0" xfId="0"/>
    <xf numFmtId="165" fontId="3" fillId="5" borderId="1" pivotButton="0" quotePrefix="0" xfId="0"/>
    <xf numFmtId="166" fontId="3" fillId="5" borderId="1" pivotButton="0" quotePrefix="0" xfId="0"/>
    <xf numFmtId="164" fontId="3" fillId="3" borderId="1" applyAlignment="1" pivotButton="0" quotePrefix="0" xfId="0">
      <alignment horizontal="left" vertical="center" wrapText="1"/>
    </xf>
    <xf numFmtId="164" fontId="3" fillId="5" borderId="1" applyAlignment="1" pivotButton="0" quotePrefix="0" xfId="0">
      <alignment horizontal="left" vertical="center" wrapText="1"/>
    </xf>
    <xf numFmtId="166" fontId="3" fillId="4" borderId="1" applyAlignment="1" pivotButton="0" quotePrefix="0" xfId="0">
      <alignment horizontal="center" vertical="center" wrapText="1"/>
    </xf>
  </cellXfs>
  <cellStyles count="1">
    <cellStyle name="Normal" xfId="0" builtinId="0" hidden="0"/>
  </cellStyles>
  <dxfs count="4">
    <dxf>
      <font>
        <b val="1"/>
        <color rgb="00DC2626"/>
      </font>
    </dxf>
    <dxf>
      <font>
        <b val="1"/>
        <color rgb="0022C55E"/>
      </font>
    </dxf>
    <dxf>
      <font>
        <b val="1"/>
        <color rgb="00DC2626"/>
      </font>
      <fill>
        <patternFill patternType="solid">
          <fgColor rgb="00FEE2E2"/>
          <bgColor rgb="00FEE2E2"/>
        </patternFill>
      </fill>
    </dxf>
    <dxf>
      <font>
        <b val="1"/>
        <color rgb="0022C55E"/>
      </font>
      <fill>
        <patternFill patternType="solid">
          <fgColor rgb="00DCFCE7"/>
          <bgColor rgb="00DCFCE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Geplande uren vs beschikbare uren per medewerker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'Samenvatting'!C23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'Samenvatting'!$B$24:$B$32</f>
            </numRef>
          </cat>
          <val>
            <numRef>
              <f>'Samenvatting'!$C$24:$C$32</f>
            </numRef>
          </val>
        </ser>
        <ser>
          <idx val="1"/>
          <order val="1"/>
          <tx>
            <strRef>
              <f>'Samenvatting'!D23</f>
            </strRef>
          </tx>
          <spPr>
            <a:solidFill xmlns:a="http://schemas.openxmlformats.org/drawingml/2006/main">
              <a:srgbClr val="14B8A6"/>
            </a:solidFill>
            <a:ln xmlns:a="http://schemas.openxmlformats.org/drawingml/2006/main">
              <a:prstDash val="solid"/>
            </a:ln>
          </spPr>
          <cat>
            <numRef>
              <f>'Samenvatting'!$B$24:$B$32</f>
            </numRef>
          </cat>
          <val>
            <numRef>
              <f>'Samenvatting'!$D$24:$D$32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Medewerker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Uren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Bezettingsgraad per periode</a:t>
            </a:r>
          </a:p>
        </rich>
      </tx>
    </title>
    <plotArea>
      <lineChart>
        <grouping val="standard"/>
        <ser>
          <idx val="0"/>
          <order val="0"/>
          <tx>
            <strRef>
              <f>'Samenvatting'!E23</f>
            </strRef>
          </tx>
          <spPr>
            <a:solidFill xmlns:a="http://schemas.openxmlformats.org/drawingml/2006/main">
              <a:srgbClr val="DC2626"/>
            </a:solidFill>
            <a:ln xmlns:a="http://schemas.openxmlformats.org/drawingml/2006/main" w="20000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'Samenvatting'!$A$24:$A$32</f>
            </numRef>
          </cat>
          <val>
            <numRef>
              <f>'Samenvatting'!$E$24:$E$32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Periode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Bezettingsgraad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Capaciteitsverschil per team/afdeling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'Samenvatting'!D13</f>
            </strRef>
          </tx>
          <spPr>
            <a:solidFill xmlns:a="http://schemas.openxmlformats.org/drawingml/2006/main">
              <a:srgbClr val="22C55E"/>
            </a:solidFill>
            <a:ln xmlns:a="http://schemas.openxmlformats.org/drawingml/2006/main">
              <a:prstDash val="solid"/>
            </a:ln>
          </spPr>
          <cat>
            <numRef>
              <f>'Samenvatting'!$A$14:$A$20</f>
            </numRef>
          </cat>
          <val>
            <numRef>
              <f>'Samenvatting'!$D$14:$D$20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Uren verschil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Team/afdeling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6</col>
      <colOff>0</colOff>
      <row>2</row>
      <rowOff>0</rowOff>
    </from>
    <ext cx="648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6</col>
      <colOff>0</colOff>
      <row>19</row>
      <rowOff>0</rowOff>
    </from>
    <ext cx="6480000" cy="288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6</col>
      <colOff>0</colOff>
      <row>36</row>
      <rowOff>0</rowOff>
    </from>
    <ext cx="6480000" cy="288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12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2" customWidth="1" min="1" max="1"/>
    <col width="18" customWidth="1" min="2" max="2"/>
    <col width="20" customWidth="1" min="3" max="3"/>
    <col width="16" customWidth="1" min="4" max="4"/>
    <col width="14" customWidth="1" min="5" max="5"/>
    <col width="14" customWidth="1" min="6" max="6"/>
    <col width="15" customWidth="1" min="7" max="7"/>
    <col width="12" customWidth="1" min="8" max="8"/>
    <col width="12" customWidth="1" min="9" max="9"/>
    <col width="16" customWidth="1" min="10" max="10"/>
    <col width="14" customWidth="1" min="11" max="11"/>
    <col width="18" customWidth="1" min="12" max="12"/>
    <col width="16" customWidth="1" min="13" max="13"/>
    <col width="16" customWidth="1" min="14" max="14"/>
    <col width="14" customWidth="1" min="15" max="15"/>
    <col width="24" customWidth="1" min="16" max="16"/>
    <col width="12" customWidth="1" min="17" max="17"/>
    <col width="16" customWidth="1" min="18" max="18"/>
  </cols>
  <sheetData>
    <row r="1" ht="26" customHeight="1">
      <c r="A1" s="1" t="inlineStr">
        <is>
          <t>Capaciteitsplanning – Nederlandse teams 2026</t>
        </is>
      </c>
    </row>
    <row r="2" ht="34" customHeight="1">
      <c r="A2" s="2" t="inlineStr">
        <is>
          <t>Periode</t>
        </is>
      </c>
      <c r="B2" s="2" t="inlineStr">
        <is>
          <t>Medewerker</t>
        </is>
      </c>
      <c r="C2" s="2" t="inlineStr">
        <is>
          <t>Functie</t>
        </is>
      </c>
      <c r="D2" s="2" t="inlineStr">
        <is>
          <t>Team/afdeling</t>
        </is>
      </c>
      <c r="E2" s="2" t="inlineStr">
        <is>
          <t>Locatie</t>
        </is>
      </c>
      <c r="F2" s="2" t="inlineStr">
        <is>
          <t>Contracturen p/w</t>
        </is>
      </c>
      <c r="G2" s="2" t="inlineStr">
        <is>
          <t>Beschikbare uren</t>
        </is>
      </c>
      <c r="H2" s="2" t="inlineStr">
        <is>
          <t>Verlofuren</t>
        </is>
      </c>
      <c r="I2" s="2" t="inlineStr">
        <is>
          <t>Ziekteuren</t>
        </is>
      </c>
      <c r="J2" s="2" t="inlineStr">
        <is>
          <t>Overige afwezigheid</t>
        </is>
      </c>
      <c r="K2" s="2" t="inlineStr">
        <is>
          <t>Geplande uren</t>
        </is>
      </c>
      <c r="L2" s="2" t="inlineStr">
        <is>
          <t>Niet-productieve uren</t>
        </is>
      </c>
      <c r="M2" s="2" t="inlineStr">
        <is>
          <t>Productieve uren</t>
        </is>
      </c>
      <c r="N2" s="2" t="inlineStr">
        <is>
          <t>Capaciteitsverschil</t>
        </is>
      </c>
      <c r="O2" s="2" t="inlineStr">
        <is>
          <t>Bezettingsgraad</t>
        </is>
      </c>
      <c r="P2" s="2" t="inlineStr">
        <is>
          <t>Opmerking</t>
        </is>
      </c>
      <c r="Q2" s="2" t="inlineStr">
        <is>
          <t>Signalering</t>
        </is>
      </c>
      <c r="R2" s="2" t="inlineStr">
        <is>
          <t>Doelbezetting (norm)</t>
        </is>
      </c>
    </row>
    <row r="3">
      <c r="A3" s="31" t="n">
        <v>46023</v>
      </c>
      <c r="B3" s="4" t="inlineStr">
        <is>
          <t>Sanne de Vries</t>
        </is>
      </c>
      <c r="C3" s="4" t="inlineStr">
        <is>
          <t>Projectleider</t>
        </is>
      </c>
      <c r="D3" s="4" t="inlineStr">
        <is>
          <t>Projecten</t>
        </is>
      </c>
      <c r="E3" s="4" t="inlineStr">
        <is>
          <t>Amsterdam</t>
        </is>
      </c>
      <c r="F3" s="32" t="n">
        <v>32</v>
      </c>
      <c r="G3" s="33">
        <f>(F3*4.33)-H3-I3-J3</f>
        <v/>
      </c>
      <c r="H3" s="32" t="n">
        <v>8</v>
      </c>
      <c r="I3" s="32" t="n">
        <v>0</v>
      </c>
      <c r="J3" s="32" t="n">
        <v>0</v>
      </c>
      <c r="K3" s="32" t="n">
        <v>120</v>
      </c>
      <c r="L3" s="32" t="n">
        <v>20</v>
      </c>
      <c r="M3" s="33">
        <f>K3-L3</f>
        <v/>
      </c>
      <c r="N3" s="33">
        <f>G3-K3</f>
        <v/>
      </c>
      <c r="O3" s="34">
        <f>IFERROR(K3/G3,0)</f>
        <v/>
      </c>
      <c r="P3" s="8" t="inlineStr"/>
      <c r="Q3" s="9">
        <f>IF(N3&lt;0,"Tekort","OK")</f>
        <v/>
      </c>
      <c r="R3" s="34">
        <f>IFERROR(VLOOKUP(D3,'Normen &amp; Instellingen'!A:B,2,FALSE),"")</f>
        <v/>
      </c>
    </row>
    <row r="4">
      <c r="A4" s="35" t="n">
        <v>46054</v>
      </c>
      <c r="B4" s="11" t="inlineStr">
        <is>
          <t>Daan Jansen</t>
        </is>
      </c>
      <c r="C4" s="11" t="inlineStr">
        <is>
          <t>Consultant</t>
        </is>
      </c>
      <c r="D4" s="11" t="inlineStr">
        <is>
          <t>Consultancy</t>
        </is>
      </c>
      <c r="E4" s="11" t="inlineStr">
        <is>
          <t>Rotterdam</t>
        </is>
      </c>
      <c r="F4" s="32" t="n">
        <v>40</v>
      </c>
      <c r="G4" s="36">
        <f>(F4*4.33)-H4-I4-J4</f>
        <v/>
      </c>
      <c r="H4" s="32" t="n">
        <v>16</v>
      </c>
      <c r="I4" s="32" t="n">
        <v>8</v>
      </c>
      <c r="J4" s="32" t="n">
        <v>4</v>
      </c>
      <c r="K4" s="32" t="n">
        <v>150</v>
      </c>
      <c r="L4" s="32" t="n">
        <v>30</v>
      </c>
      <c r="M4" s="36">
        <f>K4-L4</f>
        <v/>
      </c>
      <c r="N4" s="36">
        <f>G4-K4</f>
        <v/>
      </c>
      <c r="O4" s="37">
        <f>IFERROR(K4/G4,0)</f>
        <v/>
      </c>
      <c r="P4" s="8" t="inlineStr"/>
      <c r="Q4" s="14">
        <f>IF(N4&lt;0,"Tekort","OK")</f>
        <v/>
      </c>
      <c r="R4" s="37">
        <f>IFERROR(VLOOKUP(D4,'Normen &amp; Instellingen'!A:B,2,FALSE),"")</f>
        <v/>
      </c>
    </row>
    <row r="5">
      <c r="A5" s="31" t="n">
        <v>46082</v>
      </c>
      <c r="B5" s="4" t="inlineStr">
        <is>
          <t>Emma Bakker</t>
        </is>
      </c>
      <c r="C5" s="4" t="inlineStr">
        <is>
          <t>Planner</t>
        </is>
      </c>
      <c r="D5" s="4" t="inlineStr">
        <is>
          <t>Planning</t>
        </is>
      </c>
      <c r="E5" s="4" t="inlineStr">
        <is>
          <t>Utrecht</t>
        </is>
      </c>
      <c r="F5" s="32" t="n">
        <v>36</v>
      </c>
      <c r="G5" s="33">
        <f>(F5*4.33)-H5-I5-J5</f>
        <v/>
      </c>
      <c r="H5" s="32" t="n">
        <v>4</v>
      </c>
      <c r="I5" s="32" t="n">
        <v>0</v>
      </c>
      <c r="J5" s="32" t="n">
        <v>0</v>
      </c>
      <c r="K5" s="32" t="n">
        <v>130</v>
      </c>
      <c r="L5" s="32" t="n">
        <v>15</v>
      </c>
      <c r="M5" s="33">
        <f>K5-L5</f>
        <v/>
      </c>
      <c r="N5" s="33">
        <f>G5-K5</f>
        <v/>
      </c>
      <c r="O5" s="34">
        <f>IFERROR(K5/G5,0)</f>
        <v/>
      </c>
      <c r="P5" s="8" t="inlineStr"/>
      <c r="Q5" s="9">
        <f>IF(N5&lt;0,"Tekort","OK")</f>
        <v/>
      </c>
      <c r="R5" s="34">
        <f>IFERROR(VLOOKUP(D5,'Normen &amp; Instellingen'!A:B,2,FALSE),"")</f>
        <v/>
      </c>
    </row>
    <row r="6">
      <c r="A6" s="35" t="n">
        <v>46113</v>
      </c>
      <c r="B6" s="11" t="inlineStr">
        <is>
          <t>Lars Visser</t>
        </is>
      </c>
      <c r="C6" s="11" t="inlineStr">
        <is>
          <t>Teamleider</t>
        </is>
      </c>
      <c r="D6" s="11" t="inlineStr">
        <is>
          <t>Operatie</t>
        </is>
      </c>
      <c r="E6" s="11" t="inlineStr">
        <is>
          <t>Eindhoven</t>
        </is>
      </c>
      <c r="F6" s="32" t="n">
        <v>40</v>
      </c>
      <c r="G6" s="36">
        <f>(F6*4.33)-H6-I6-J6</f>
        <v/>
      </c>
      <c r="H6" s="32" t="n">
        <v>24</v>
      </c>
      <c r="I6" s="32" t="n">
        <v>16</v>
      </c>
      <c r="J6" s="32" t="n">
        <v>8</v>
      </c>
      <c r="K6" s="32" t="n">
        <v>170</v>
      </c>
      <c r="L6" s="32" t="n">
        <v>40</v>
      </c>
      <c r="M6" s="36">
        <f>K6-L6</f>
        <v/>
      </c>
      <c r="N6" s="36">
        <f>G6-K6</f>
        <v/>
      </c>
      <c r="O6" s="37">
        <f>IFERROR(K6/G6,0)</f>
        <v/>
      </c>
      <c r="P6" s="8" t="inlineStr"/>
      <c r="Q6" s="14">
        <f>IF(N6&lt;0,"Tekort","OK")</f>
        <v/>
      </c>
      <c r="R6" s="37">
        <f>IFERROR(VLOOKUP(D6,'Normen &amp; Instellingen'!A:B,2,FALSE),"")</f>
        <v/>
      </c>
    </row>
    <row r="7">
      <c r="A7" s="31" t="n">
        <v>46143</v>
      </c>
      <c r="B7" s="4" t="inlineStr">
        <is>
          <t>Sophie de Boer</t>
        </is>
      </c>
      <c r="C7" s="4" t="inlineStr">
        <is>
          <t>HR-adviseur</t>
        </is>
      </c>
      <c r="D7" s="4" t="inlineStr">
        <is>
          <t>HR</t>
        </is>
      </c>
      <c r="E7" s="4" t="inlineStr">
        <is>
          <t>Den Haag</t>
        </is>
      </c>
      <c r="F7" s="32" t="n">
        <v>28</v>
      </c>
      <c r="G7" s="33">
        <f>(F7*4.33)-H7-I7-J7</f>
        <v/>
      </c>
      <c r="H7" s="32" t="n">
        <v>8</v>
      </c>
      <c r="I7" s="32" t="n">
        <v>0</v>
      </c>
      <c r="J7" s="32" t="n">
        <v>0</v>
      </c>
      <c r="K7" s="32" t="n">
        <v>95</v>
      </c>
      <c r="L7" s="32" t="n">
        <v>10</v>
      </c>
      <c r="M7" s="33">
        <f>K7-L7</f>
        <v/>
      </c>
      <c r="N7" s="33">
        <f>G7-K7</f>
        <v/>
      </c>
      <c r="O7" s="34">
        <f>IFERROR(K7/G7,0)</f>
        <v/>
      </c>
      <c r="P7" s="8" t="inlineStr"/>
      <c r="Q7" s="9">
        <f>IF(N7&lt;0,"Tekort","OK")</f>
        <v/>
      </c>
      <c r="R7" s="34">
        <f>IFERROR(VLOOKUP(D7,'Normen &amp; Instellingen'!A:B,2,FALSE),"")</f>
        <v/>
      </c>
    </row>
    <row r="8">
      <c r="A8" s="35" t="n">
        <v>46174</v>
      </c>
      <c r="B8" s="11" t="inlineStr">
        <is>
          <t>Bram Smit</t>
        </is>
      </c>
      <c r="C8" s="11" t="inlineStr">
        <is>
          <t>Analist</t>
        </is>
      </c>
      <c r="D8" s="11" t="inlineStr">
        <is>
          <t>Analyse</t>
        </is>
      </c>
      <c r="E8" s="11" t="inlineStr">
        <is>
          <t>Groningen</t>
        </is>
      </c>
      <c r="F8" s="32" t="n">
        <v>32</v>
      </c>
      <c r="G8" s="36">
        <f>(F8*4.33)-H8-I8-J8</f>
        <v/>
      </c>
      <c r="H8" s="32" t="n">
        <v>0</v>
      </c>
      <c r="I8" s="32" t="n">
        <v>8</v>
      </c>
      <c r="J8" s="32" t="n">
        <v>0</v>
      </c>
      <c r="K8" s="32" t="n">
        <v>110</v>
      </c>
      <c r="L8" s="32" t="n">
        <v>12</v>
      </c>
      <c r="M8" s="36">
        <f>K8-L8</f>
        <v/>
      </c>
      <c r="N8" s="36">
        <f>G8-K8</f>
        <v/>
      </c>
      <c r="O8" s="37">
        <f>IFERROR(K8/G8,0)</f>
        <v/>
      </c>
      <c r="P8" s="8" t="inlineStr"/>
      <c r="Q8" s="14">
        <f>IF(N8&lt;0,"Tekort","OK")</f>
        <v/>
      </c>
      <c r="R8" s="37">
        <f>IFERROR(VLOOKUP(D8,'Normen &amp; Instellingen'!A:B,2,FALSE),"")</f>
        <v/>
      </c>
    </row>
    <row r="9">
      <c r="A9" s="31" t="n">
        <v>46204</v>
      </c>
      <c r="B9" s="4" t="inlineStr">
        <is>
          <t>Julia Meijer</t>
        </is>
      </c>
      <c r="C9" s="4" t="inlineStr">
        <is>
          <t>Coördinator</t>
        </is>
      </c>
      <c r="D9" s="4" t="inlineStr">
        <is>
          <t>Planning</t>
        </is>
      </c>
      <c r="E9" s="4" t="inlineStr">
        <is>
          <t>Tilburg</t>
        </is>
      </c>
      <c r="F9" s="32" t="n">
        <v>36</v>
      </c>
      <c r="G9" s="33">
        <f>(F9*4.33)-H9-I9-J9</f>
        <v/>
      </c>
      <c r="H9" s="32" t="n">
        <v>16</v>
      </c>
      <c r="I9" s="32" t="n">
        <v>0</v>
      </c>
      <c r="J9" s="32" t="n">
        <v>4</v>
      </c>
      <c r="K9" s="32" t="n">
        <v>125</v>
      </c>
      <c r="L9" s="32" t="n">
        <v>18</v>
      </c>
      <c r="M9" s="33">
        <f>K9-L9</f>
        <v/>
      </c>
      <c r="N9" s="33">
        <f>G9-K9</f>
        <v/>
      </c>
      <c r="O9" s="34">
        <f>IFERROR(K9/G9,0)</f>
        <v/>
      </c>
      <c r="P9" s="8" t="inlineStr"/>
      <c r="Q9" s="9">
        <f>IF(N9&lt;0,"Tekort","OK")</f>
        <v/>
      </c>
      <c r="R9" s="34">
        <f>IFERROR(VLOOKUP(D9,'Normen &amp; Instellingen'!A:B,2,FALSE),"")</f>
        <v/>
      </c>
    </row>
    <row r="10">
      <c r="A10" s="35" t="n">
        <v>46235</v>
      </c>
      <c r="B10" s="11" t="inlineStr">
        <is>
          <t>Thijs van Dijk</t>
        </is>
      </c>
      <c r="C10" s="11" t="inlineStr">
        <is>
          <t>Medewerker Operatie</t>
        </is>
      </c>
      <c r="D10" s="11" t="inlineStr">
        <is>
          <t>Operatie</t>
        </is>
      </c>
      <c r="E10" s="11" t="inlineStr">
        <is>
          <t>Nijmegen</t>
        </is>
      </c>
      <c r="F10" s="32" t="n">
        <v>24</v>
      </c>
      <c r="G10" s="36">
        <f>(F10*4.33)-H10-I10-J10</f>
        <v/>
      </c>
      <c r="H10" s="32" t="n">
        <v>0</v>
      </c>
      <c r="I10" s="32" t="n">
        <v>0</v>
      </c>
      <c r="J10" s="32" t="n">
        <v>0</v>
      </c>
      <c r="K10" s="32" t="n">
        <v>70</v>
      </c>
      <c r="L10" s="32" t="n">
        <v>8</v>
      </c>
      <c r="M10" s="36">
        <f>K10-L10</f>
        <v/>
      </c>
      <c r="N10" s="36">
        <f>G10-K10</f>
        <v/>
      </c>
      <c r="O10" s="37">
        <f>IFERROR(K10/G10,0)</f>
        <v/>
      </c>
      <c r="P10" s="8" t="inlineStr"/>
      <c r="Q10" s="14">
        <f>IF(N10&lt;0,"Tekort","OK")</f>
        <v/>
      </c>
      <c r="R10" s="37">
        <f>IFERROR(VLOOKUP(D10,'Normen &amp; Instellingen'!A:B,2,FALSE),"")</f>
        <v/>
      </c>
    </row>
    <row r="11">
      <c r="A11" s="31" t="n">
        <v>46266</v>
      </c>
      <c r="B11" s="4" t="inlineStr">
        <is>
          <t>Lieke Peters</t>
        </is>
      </c>
      <c r="C11" s="4" t="inlineStr">
        <is>
          <t>Backoffice</t>
        </is>
      </c>
      <c r="D11" s="4" t="inlineStr">
        <is>
          <t>Backoffice</t>
        </is>
      </c>
      <c r="E11" s="4" t="inlineStr">
        <is>
          <t>Haarlem</t>
        </is>
      </c>
      <c r="F11" s="32" t="n">
        <v>32</v>
      </c>
      <c r="G11" s="33">
        <f>(F11*4.33)-H11-I11-J11</f>
        <v/>
      </c>
      <c r="H11" s="32" t="n">
        <v>8</v>
      </c>
      <c r="I11" s="32" t="n">
        <v>4</v>
      </c>
      <c r="J11" s="32" t="n">
        <v>0</v>
      </c>
      <c r="K11" s="32" t="n">
        <v>100</v>
      </c>
      <c r="L11" s="32" t="n">
        <v>14</v>
      </c>
      <c r="M11" s="33">
        <f>K11-L11</f>
        <v/>
      </c>
      <c r="N11" s="33">
        <f>G11-K11</f>
        <v/>
      </c>
      <c r="O11" s="34">
        <f>IFERROR(K11/G11,0)</f>
        <v/>
      </c>
      <c r="P11" s="8" t="inlineStr"/>
      <c r="Q11" s="9">
        <f>IF(N11&lt;0,"Tekort","OK")</f>
        <v/>
      </c>
      <c r="R11" s="34">
        <f>IFERROR(VLOOKUP(D11,'Normen &amp; Instellingen'!A:B,2,FALSE),"")</f>
        <v/>
      </c>
    </row>
    <row r="12">
      <c r="A12" s="15" t="n"/>
      <c r="B12" s="15" t="inlineStr">
        <is>
          <t>Totaal / Gemiddelde</t>
        </is>
      </c>
      <c r="C12" s="15" t="n"/>
      <c r="D12" s="15" t="n"/>
      <c r="E12" s="15" t="n"/>
      <c r="F12" s="38">
        <f>SUM(F3:F11)</f>
        <v/>
      </c>
      <c r="G12" s="38">
        <f>SUM(G3:G11)</f>
        <v/>
      </c>
      <c r="H12" s="15" t="n"/>
      <c r="I12" s="15" t="n"/>
      <c r="J12" s="15" t="n"/>
      <c r="K12" s="38">
        <f>SUM(K3:K11)</f>
        <v/>
      </c>
      <c r="L12" s="38">
        <f>SUM(L3:L11)</f>
        <v/>
      </c>
      <c r="M12" s="38">
        <f>SUM(M3:M11)</f>
        <v/>
      </c>
      <c r="N12" s="38">
        <f>SUM(N3:N11)</f>
        <v/>
      </c>
      <c r="O12" s="39">
        <f>IFERROR(AVERAGE(O3:O11),0)</f>
        <v/>
      </c>
      <c r="P12" s="15" t="n"/>
      <c r="Q12" s="15" t="n"/>
      <c r="R12" s="15" t="n"/>
    </row>
  </sheetData>
  <mergeCells count="1">
    <mergeCell ref="A1:R1"/>
  </mergeCells>
  <conditionalFormatting sqref="N3:N11">
    <cfRule type="expression" priority="1" dxfId="0">
      <formula>N3&lt;0</formula>
    </cfRule>
    <cfRule type="expression" priority="2" dxfId="1">
      <formula>N3&gt;0</formula>
    </cfRule>
  </conditionalFormatting>
  <conditionalFormatting sqref="Q3:Q11">
    <cfRule type="expression" priority="3" dxfId="2" stopIfTrue="1">
      <formula>Q3="Tekort"</formula>
    </cfRule>
    <cfRule type="expression" priority="4" dxfId="3" stopIfTrue="1">
      <formula>Q3="OK"</formula>
    </cfRule>
  </conditionalFormatting>
  <dataValidations count="1">
    <dataValidation sqref="D3:D11" showErrorMessage="1" showInputMessage="1" allowBlank="1" type="list">
      <formula1>"Projecten,Consultancy,Planning,Operatie,HR,Analyse,Backoffice"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32"/>
  <sheetViews>
    <sheetView workbookViewId="0">
      <selection activeCell="A1" sqref="A1"/>
    </sheetView>
  </sheetViews>
  <sheetFormatPr baseColWidth="8" defaultRowHeight="15"/>
  <cols>
    <col width="32" customWidth="1" min="1" max="1"/>
    <col width="16" customWidth="1" min="2" max="2"/>
    <col width="18" customWidth="1" min="3" max="3"/>
    <col width="12" customWidth="1" min="4" max="4"/>
    <col width="14" customWidth="1" min="5" max="5"/>
  </cols>
  <sheetData>
    <row r="1" ht="26" customHeight="1">
      <c r="A1" s="18" t="inlineStr">
        <is>
          <t>Samenvatting – Capaciteitsdashboard 2026</t>
        </is>
      </c>
    </row>
    <row r="2"/>
    <row r="3">
      <c r="A3" s="19" t="inlineStr">
        <is>
          <t>KPI</t>
        </is>
      </c>
      <c r="B3" s="19" t="inlineStr">
        <is>
          <t>Waarde</t>
        </is>
      </c>
    </row>
    <row r="4">
      <c r="A4" s="20" t="inlineStr">
        <is>
          <t>Totale contracturen p/w</t>
        </is>
      </c>
      <c r="B4" s="40">
        <f>SUM(Capaciteitsplanning!F3:F11)</f>
        <v/>
      </c>
    </row>
    <row r="5">
      <c r="A5" s="22" t="inlineStr">
        <is>
          <t>Totale beschikbare uren</t>
        </is>
      </c>
      <c r="B5" s="41">
        <f>SUM(Capaciteitsplanning!G3:G11)</f>
        <v/>
      </c>
    </row>
    <row r="6">
      <c r="A6" s="20" t="inlineStr">
        <is>
          <t>Totale geplande uren</t>
        </is>
      </c>
      <c r="B6" s="40">
        <f>SUM(Capaciteitsplanning!K3:K11)</f>
        <v/>
      </c>
    </row>
    <row r="7">
      <c r="A7" s="22" t="inlineStr">
        <is>
          <t>Gemiddelde bezettingsgraad</t>
        </is>
      </c>
      <c r="B7" s="42">
        <f>IFERROR(AVERAGE(Capaciteitsplanning!O3:O11),0)</f>
        <v/>
      </c>
    </row>
    <row r="8">
      <c r="A8" s="20" t="inlineStr">
        <is>
          <t>Totaal capaciteitsverschil</t>
        </is>
      </c>
      <c r="B8" s="40">
        <f>SUM(Capaciteitsplanning!N3:N11)</f>
        <v/>
      </c>
    </row>
    <row r="9">
      <c r="A9" s="22" t="inlineStr">
        <is>
          <t>Aantal medewerkers met tekort</t>
        </is>
      </c>
      <c r="B9" s="25">
        <f>COUNTIF(Capaciteitsplanning!Q3:Q11,"Tekort")</f>
        <v/>
      </c>
    </row>
    <row r="10">
      <c r="A10" s="20" t="inlineStr">
        <is>
          <t>Aantal medewerkers met overschot</t>
        </is>
      </c>
      <c r="B10" s="26">
        <f>COUNTIF(Capaciteitsplanning!N3:N11,"&gt;0")</f>
        <v/>
      </c>
    </row>
    <row r="11"/>
    <row r="12">
      <c r="A12" s="18" t="inlineStr">
        <is>
          <t>Overzicht per team/afdeling</t>
        </is>
      </c>
    </row>
    <row r="13">
      <c r="A13" s="19" t="inlineStr">
        <is>
          <t>Team/afdeling</t>
        </is>
      </c>
      <c r="B13" s="19" t="inlineStr">
        <is>
          <t>Tot. geplande uren</t>
        </is>
      </c>
      <c r="C13" s="19" t="inlineStr">
        <is>
          <t>Tot. beschikbare uren</t>
        </is>
      </c>
      <c r="D13" s="19" t="inlineStr">
        <is>
          <t>Verschil</t>
        </is>
      </c>
      <c r="E13" s="19" t="inlineStr">
        <is>
          <t>Gem. bezetting</t>
        </is>
      </c>
    </row>
    <row r="14">
      <c r="A14" s="4" t="inlineStr">
        <is>
          <t>Projecten</t>
        </is>
      </c>
      <c r="B14" s="33">
        <f>SUMIF(Capaciteitsplanning!D:D,A14,Capaciteitsplanning!K:K)</f>
        <v/>
      </c>
      <c r="C14" s="33">
        <f>SUMIF(Capaciteitsplanning!D:D,A14,Capaciteitsplanning!G:G)</f>
        <v/>
      </c>
      <c r="D14" s="33">
        <f>C14-B14</f>
        <v/>
      </c>
      <c r="E14" s="34">
        <f>IFERROR(AVERAGEIF(Capaciteitsplanning!D:D,A14,Capaciteitsplanning!O:O),0)</f>
        <v/>
      </c>
    </row>
    <row r="15">
      <c r="A15" s="11" t="inlineStr">
        <is>
          <t>Consultancy</t>
        </is>
      </c>
      <c r="B15" s="36">
        <f>SUMIF(Capaciteitsplanning!D:D,A15,Capaciteitsplanning!K:K)</f>
        <v/>
      </c>
      <c r="C15" s="36">
        <f>SUMIF(Capaciteitsplanning!D:D,A15,Capaciteitsplanning!G:G)</f>
        <v/>
      </c>
      <c r="D15" s="36">
        <f>C15-B15</f>
        <v/>
      </c>
      <c r="E15" s="37">
        <f>IFERROR(AVERAGEIF(Capaciteitsplanning!D:D,A15,Capaciteitsplanning!O:O),0)</f>
        <v/>
      </c>
    </row>
    <row r="16">
      <c r="A16" s="4" t="inlineStr">
        <is>
          <t>Planning</t>
        </is>
      </c>
      <c r="B16" s="33">
        <f>SUMIF(Capaciteitsplanning!D:D,A16,Capaciteitsplanning!K:K)</f>
        <v/>
      </c>
      <c r="C16" s="33">
        <f>SUMIF(Capaciteitsplanning!D:D,A16,Capaciteitsplanning!G:G)</f>
        <v/>
      </c>
      <c r="D16" s="33">
        <f>C16-B16</f>
        <v/>
      </c>
      <c r="E16" s="34">
        <f>IFERROR(AVERAGEIF(Capaciteitsplanning!D:D,A16,Capaciteitsplanning!O:O),0)</f>
        <v/>
      </c>
    </row>
    <row r="17">
      <c r="A17" s="11" t="inlineStr">
        <is>
          <t>Operatie</t>
        </is>
      </c>
      <c r="B17" s="36">
        <f>SUMIF(Capaciteitsplanning!D:D,A17,Capaciteitsplanning!K:K)</f>
        <v/>
      </c>
      <c r="C17" s="36">
        <f>SUMIF(Capaciteitsplanning!D:D,A17,Capaciteitsplanning!G:G)</f>
        <v/>
      </c>
      <c r="D17" s="36">
        <f>C17-B17</f>
        <v/>
      </c>
      <c r="E17" s="37">
        <f>IFERROR(AVERAGEIF(Capaciteitsplanning!D:D,A17,Capaciteitsplanning!O:O),0)</f>
        <v/>
      </c>
    </row>
    <row r="18">
      <c r="A18" s="4" t="inlineStr">
        <is>
          <t>HR</t>
        </is>
      </c>
      <c r="B18" s="33">
        <f>SUMIF(Capaciteitsplanning!D:D,A18,Capaciteitsplanning!K:K)</f>
        <v/>
      </c>
      <c r="C18" s="33">
        <f>SUMIF(Capaciteitsplanning!D:D,A18,Capaciteitsplanning!G:G)</f>
        <v/>
      </c>
      <c r="D18" s="33">
        <f>C18-B18</f>
        <v/>
      </c>
      <c r="E18" s="34">
        <f>IFERROR(AVERAGEIF(Capaciteitsplanning!D:D,A18,Capaciteitsplanning!O:O),0)</f>
        <v/>
      </c>
    </row>
    <row r="19">
      <c r="A19" s="11" t="inlineStr">
        <is>
          <t>Analyse</t>
        </is>
      </c>
      <c r="B19" s="36">
        <f>SUMIF(Capaciteitsplanning!D:D,A19,Capaciteitsplanning!K:K)</f>
        <v/>
      </c>
      <c r="C19" s="36">
        <f>SUMIF(Capaciteitsplanning!D:D,A19,Capaciteitsplanning!G:G)</f>
        <v/>
      </c>
      <c r="D19" s="36">
        <f>C19-B19</f>
        <v/>
      </c>
      <c r="E19" s="37">
        <f>IFERROR(AVERAGEIF(Capaciteitsplanning!D:D,A19,Capaciteitsplanning!O:O),0)</f>
        <v/>
      </c>
    </row>
    <row r="20">
      <c r="A20" s="4" t="inlineStr">
        <is>
          <t>Backoffice</t>
        </is>
      </c>
      <c r="B20" s="33">
        <f>SUMIF(Capaciteitsplanning!D:D,A20,Capaciteitsplanning!K:K)</f>
        <v/>
      </c>
      <c r="C20" s="33">
        <f>SUMIF(Capaciteitsplanning!D:D,A20,Capaciteitsplanning!G:G)</f>
        <v/>
      </c>
      <c r="D20" s="33">
        <f>C20-B20</f>
        <v/>
      </c>
      <c r="E20" s="34">
        <f>IFERROR(AVERAGEIF(Capaciteitsplanning!D:D,A20,Capaciteitsplanning!O:O),0)</f>
        <v/>
      </c>
    </row>
    <row r="21"/>
    <row r="22">
      <c r="A22" s="18" t="inlineStr">
        <is>
          <t>Overzicht per medewerker (per periode)</t>
        </is>
      </c>
    </row>
    <row r="23">
      <c r="A23" s="19" t="inlineStr">
        <is>
          <t>Periode</t>
        </is>
      </c>
      <c r="B23" s="19" t="inlineStr">
        <is>
          <t>Medewerker</t>
        </is>
      </c>
      <c r="C23" s="19" t="inlineStr">
        <is>
          <t>Geplande uren</t>
        </is>
      </c>
      <c r="D23" s="19" t="inlineStr">
        <is>
          <t>Beschikbare uren</t>
        </is>
      </c>
      <c r="E23" s="19" t="inlineStr">
        <is>
          <t>Bezettingsgraad</t>
        </is>
      </c>
    </row>
    <row r="24">
      <c r="A24" s="43">
        <f>Capaciteitsplanning!A3</f>
        <v/>
      </c>
      <c r="B24" s="9">
        <f>Capaciteitsplanning!B3</f>
        <v/>
      </c>
      <c r="C24" s="33">
        <f>Capaciteitsplanning!K3</f>
        <v/>
      </c>
      <c r="D24" s="33">
        <f>Capaciteitsplanning!G3</f>
        <v/>
      </c>
      <c r="E24" s="34">
        <f>Capaciteitsplanning!O3</f>
        <v/>
      </c>
    </row>
    <row r="25">
      <c r="A25" s="44">
        <f>Capaciteitsplanning!A4</f>
        <v/>
      </c>
      <c r="B25" s="14">
        <f>Capaciteitsplanning!B4</f>
        <v/>
      </c>
      <c r="C25" s="36">
        <f>Capaciteitsplanning!K4</f>
        <v/>
      </c>
      <c r="D25" s="36">
        <f>Capaciteitsplanning!G4</f>
        <v/>
      </c>
      <c r="E25" s="37">
        <f>Capaciteitsplanning!O4</f>
        <v/>
      </c>
    </row>
    <row r="26">
      <c r="A26" s="43">
        <f>Capaciteitsplanning!A5</f>
        <v/>
      </c>
      <c r="B26" s="9">
        <f>Capaciteitsplanning!B5</f>
        <v/>
      </c>
      <c r="C26" s="33">
        <f>Capaciteitsplanning!K5</f>
        <v/>
      </c>
      <c r="D26" s="33">
        <f>Capaciteitsplanning!G5</f>
        <v/>
      </c>
      <c r="E26" s="34">
        <f>Capaciteitsplanning!O5</f>
        <v/>
      </c>
    </row>
    <row r="27">
      <c r="A27" s="44">
        <f>Capaciteitsplanning!A6</f>
        <v/>
      </c>
      <c r="B27" s="14">
        <f>Capaciteitsplanning!B6</f>
        <v/>
      </c>
      <c r="C27" s="36">
        <f>Capaciteitsplanning!K6</f>
        <v/>
      </c>
      <c r="D27" s="36">
        <f>Capaciteitsplanning!G6</f>
        <v/>
      </c>
      <c r="E27" s="37">
        <f>Capaciteitsplanning!O6</f>
        <v/>
      </c>
    </row>
    <row r="28">
      <c r="A28" s="43">
        <f>Capaciteitsplanning!A7</f>
        <v/>
      </c>
      <c r="B28" s="9">
        <f>Capaciteitsplanning!B7</f>
        <v/>
      </c>
      <c r="C28" s="33">
        <f>Capaciteitsplanning!K7</f>
        <v/>
      </c>
      <c r="D28" s="33">
        <f>Capaciteitsplanning!G7</f>
        <v/>
      </c>
      <c r="E28" s="34">
        <f>Capaciteitsplanning!O7</f>
        <v/>
      </c>
    </row>
    <row r="29">
      <c r="A29" s="44">
        <f>Capaciteitsplanning!A8</f>
        <v/>
      </c>
      <c r="B29" s="14">
        <f>Capaciteitsplanning!B8</f>
        <v/>
      </c>
      <c r="C29" s="36">
        <f>Capaciteitsplanning!K8</f>
        <v/>
      </c>
      <c r="D29" s="36">
        <f>Capaciteitsplanning!G8</f>
        <v/>
      </c>
      <c r="E29" s="37">
        <f>Capaciteitsplanning!O8</f>
        <v/>
      </c>
    </row>
    <row r="30">
      <c r="A30" s="43">
        <f>Capaciteitsplanning!A9</f>
        <v/>
      </c>
      <c r="B30" s="9">
        <f>Capaciteitsplanning!B9</f>
        <v/>
      </c>
      <c r="C30" s="33">
        <f>Capaciteitsplanning!K9</f>
        <v/>
      </c>
      <c r="D30" s="33">
        <f>Capaciteitsplanning!G9</f>
        <v/>
      </c>
      <c r="E30" s="34">
        <f>Capaciteitsplanning!O9</f>
        <v/>
      </c>
    </row>
    <row r="31">
      <c r="A31" s="44">
        <f>Capaciteitsplanning!A10</f>
        <v/>
      </c>
      <c r="B31" s="14">
        <f>Capaciteitsplanning!B10</f>
        <v/>
      </c>
      <c r="C31" s="36">
        <f>Capaciteitsplanning!K10</f>
        <v/>
      </c>
      <c r="D31" s="36">
        <f>Capaciteitsplanning!G10</f>
        <v/>
      </c>
      <c r="E31" s="37">
        <f>Capaciteitsplanning!O10</f>
        <v/>
      </c>
    </row>
    <row r="32">
      <c r="A32" s="43">
        <f>Capaciteitsplanning!A11</f>
        <v/>
      </c>
      <c r="B32" s="9">
        <f>Capaciteitsplanning!B11</f>
        <v/>
      </c>
      <c r="C32" s="33">
        <f>Capaciteitsplanning!K11</f>
        <v/>
      </c>
      <c r="D32" s="33">
        <f>Capaciteitsplanning!G11</f>
        <v/>
      </c>
      <c r="E32" s="34">
        <f>Capaciteitsplanning!O11</f>
        <v/>
      </c>
    </row>
  </sheetData>
  <mergeCells count="1">
    <mergeCell ref="A1:F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9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6" customWidth="1" min="1" max="1"/>
    <col width="20" customWidth="1" min="2" max="2"/>
    <col width="20" customWidth="1" min="3" max="3"/>
    <col width="22" customWidth="1" min="4" max="4"/>
    <col width="22" customWidth="1" min="5" max="5"/>
    <col width="22" customWidth="1" min="6" max="6"/>
    <col width="30" customWidth="1" min="7" max="7"/>
    <col width="18" customWidth="1" min="8" max="8"/>
    <col width="16" customWidth="1" min="9" max="9"/>
    <col width="12" customWidth="1" min="10" max="10"/>
  </cols>
  <sheetData>
    <row r="1" ht="26" customHeight="1">
      <c r="A1" s="18" t="inlineStr">
        <is>
          <t>Normen &amp; Instellingen – Referentiewaarden capaciteitsplanning</t>
        </is>
      </c>
    </row>
    <row r="2" ht="40" customHeight="1">
      <c r="A2" s="2" t="inlineStr">
        <is>
          <t>Team/afdeling</t>
        </is>
      </c>
      <c r="B2" s="2" t="inlineStr">
        <is>
          <t>Standaard bezettingsdoel (%)</t>
        </is>
      </c>
      <c r="C2" s="2" t="inlineStr">
        <is>
          <t>Minimale bezettingsgraad (%)</t>
        </is>
      </c>
      <c r="D2" s="2" t="inlineStr">
        <is>
          <t>Max. toegestane overbezetting (%)</t>
        </is>
      </c>
      <c r="E2" s="2" t="inlineStr">
        <is>
          <t>Norm productieve uren per dag</t>
        </is>
      </c>
      <c r="F2" s="2" t="inlineStr">
        <is>
          <t>Norm niet-productieve uren p/w</t>
        </is>
      </c>
      <c r="G2" s="2" t="inlineStr">
        <is>
          <t>Toelichting</t>
        </is>
      </c>
      <c r="H2" s="2" t="inlineStr">
        <is>
          <t>Actuele bezetting (gem.)</t>
        </is>
      </c>
      <c r="I2" s="2" t="inlineStr">
        <is>
          <t>Afwijking t.o.v. doel</t>
        </is>
      </c>
      <c r="J2" s="2" t="inlineStr">
        <is>
          <t>Signaal</t>
        </is>
      </c>
    </row>
    <row r="3">
      <c r="A3" s="4" t="inlineStr">
        <is>
          <t>Projecten</t>
        </is>
      </c>
      <c r="B3" s="45" t="n">
        <v>0.95</v>
      </c>
      <c r="C3" s="45" t="n">
        <v>0.85</v>
      </c>
      <c r="D3" s="45" t="n">
        <v>1.1</v>
      </c>
      <c r="E3" s="32" t="n">
        <v>6.5</v>
      </c>
      <c r="F3" s="32" t="n">
        <v>4</v>
      </c>
      <c r="G3" s="4" t="inlineStr">
        <is>
          <t>Projectteams met wisselende planning</t>
        </is>
      </c>
      <c r="H3" s="34">
        <f>IFERROR(AVERAGEIF(Capaciteitsplanning!D:D,A3,Capaciteitsplanning!O:O),0)</f>
        <v/>
      </c>
      <c r="I3" s="34">
        <f>IFERROR((H3-B3)/B3,0)</f>
        <v/>
      </c>
      <c r="J3" s="9">
        <f>IF(H3&gt;=C3,"Groen","Let op")</f>
        <v/>
      </c>
    </row>
    <row r="4">
      <c r="A4" s="11" t="inlineStr">
        <is>
          <t>Consultancy</t>
        </is>
      </c>
      <c r="B4" s="45" t="n">
        <v>0.9</v>
      </c>
      <c r="C4" s="45" t="n">
        <v>0.8</v>
      </c>
      <c r="D4" s="45" t="n">
        <v>1.15</v>
      </c>
      <c r="E4" s="32" t="n">
        <v>6</v>
      </c>
      <c r="F4" s="32" t="n">
        <v>5</v>
      </c>
      <c r="G4" s="11" t="inlineStr">
        <is>
          <t>Externe inzet, hogere flexibiliteit</t>
        </is>
      </c>
      <c r="H4" s="37">
        <f>IFERROR(AVERAGEIF(Capaciteitsplanning!D:D,A4,Capaciteitsplanning!O:O),0)</f>
        <v/>
      </c>
      <c r="I4" s="37">
        <f>IFERROR((H4-B4)/B4,0)</f>
        <v/>
      </c>
      <c r="J4" s="14">
        <f>IF(H4&gt;=C4,"Groen","Let op")</f>
        <v/>
      </c>
    </row>
    <row r="5">
      <c r="A5" s="4" t="inlineStr">
        <is>
          <t>Planning</t>
        </is>
      </c>
      <c r="B5" s="45" t="n">
        <v>0.92</v>
      </c>
      <c r="C5" s="45" t="n">
        <v>0.85</v>
      </c>
      <c r="D5" s="45" t="n">
        <v>1.05</v>
      </c>
      <c r="E5" s="32" t="n">
        <v>6.5</v>
      </c>
      <c r="F5" s="32" t="n">
        <v>4</v>
      </c>
      <c r="G5" s="4" t="inlineStr">
        <is>
          <t>Interne planningsafdeling</t>
        </is>
      </c>
      <c r="H5" s="34">
        <f>IFERROR(AVERAGEIF(Capaciteitsplanning!D:D,A5,Capaciteitsplanning!O:O),0)</f>
        <v/>
      </c>
      <c r="I5" s="34">
        <f>IFERROR((H5-B5)/B5,0)</f>
        <v/>
      </c>
      <c r="J5" s="9">
        <f>IF(H5&gt;=C5,"Groen","Let op")</f>
        <v/>
      </c>
    </row>
    <row r="6">
      <c r="A6" s="11" t="inlineStr">
        <is>
          <t>Operatie</t>
        </is>
      </c>
      <c r="B6" s="45" t="n">
        <v>0.98</v>
      </c>
      <c r="C6" s="45" t="n">
        <v>0.9</v>
      </c>
      <c r="D6" s="45" t="n">
        <v>1.1</v>
      </c>
      <c r="E6" s="32" t="n">
        <v>7</v>
      </c>
      <c r="F6" s="32" t="n">
        <v>3</v>
      </c>
      <c r="G6" s="11" t="inlineStr">
        <is>
          <t>Operationele uitvoering, hoge bezetting gewenst</t>
        </is>
      </c>
      <c r="H6" s="37">
        <f>IFERROR(AVERAGEIF(Capaciteitsplanning!D:D,A6,Capaciteitsplanning!O:O),0)</f>
        <v/>
      </c>
      <c r="I6" s="37">
        <f>IFERROR((H6-B6)/B6,0)</f>
        <v/>
      </c>
      <c r="J6" s="14">
        <f>IF(H6&gt;=C6,"Groen","Let op")</f>
        <v/>
      </c>
    </row>
    <row r="7">
      <c r="A7" s="4" t="inlineStr">
        <is>
          <t>HR</t>
        </is>
      </c>
      <c r="B7" s="45" t="n">
        <v>0.85</v>
      </c>
      <c r="C7" s="45" t="n">
        <v>0.75</v>
      </c>
      <c r="D7" s="45" t="n">
        <v>1.05</v>
      </c>
      <c r="E7" s="32" t="n">
        <v>6</v>
      </c>
      <c r="F7" s="32" t="n">
        <v>6</v>
      </c>
      <c r="G7" s="4" t="inlineStr">
        <is>
          <t>Ondersteunende afdeling</t>
        </is>
      </c>
      <c r="H7" s="34">
        <f>IFERROR(AVERAGEIF(Capaciteitsplanning!D:D,A7,Capaciteitsplanning!O:O),0)</f>
        <v/>
      </c>
      <c r="I7" s="34">
        <f>IFERROR((H7-B7)/B7,0)</f>
        <v/>
      </c>
      <c r="J7" s="9">
        <f>IF(H7&gt;=C7,"Groen","Let op")</f>
        <v/>
      </c>
    </row>
    <row r="8">
      <c r="A8" s="11" t="inlineStr">
        <is>
          <t>Analyse</t>
        </is>
      </c>
      <c r="B8" s="45" t="n">
        <v>0.9</v>
      </c>
      <c r="C8" s="45" t="n">
        <v>0.8</v>
      </c>
      <c r="D8" s="45" t="n">
        <v>1.1</v>
      </c>
      <c r="E8" s="32" t="n">
        <v>6.5</v>
      </c>
      <c r="F8" s="32" t="n">
        <v>5</v>
      </c>
      <c r="G8" s="11" t="inlineStr">
        <is>
          <t>Data- en rapportageteam</t>
        </is>
      </c>
      <c r="H8" s="37">
        <f>IFERROR(AVERAGEIF(Capaciteitsplanning!D:D,A8,Capaciteitsplanning!O:O),0)</f>
        <v/>
      </c>
      <c r="I8" s="37">
        <f>IFERROR((H8-B8)/B8,0)</f>
        <v/>
      </c>
      <c r="J8" s="14">
        <f>IF(H8&gt;=C8,"Groen","Let op")</f>
        <v/>
      </c>
    </row>
    <row r="9">
      <c r="A9" s="4" t="inlineStr">
        <is>
          <t>Backoffice</t>
        </is>
      </c>
      <c r="B9" s="45" t="n">
        <v>0.88</v>
      </c>
      <c r="C9" s="45" t="n">
        <v>0.78</v>
      </c>
      <c r="D9" s="45" t="n">
        <v>1.05</v>
      </c>
      <c r="E9" s="32" t="n">
        <v>6</v>
      </c>
      <c r="F9" s="32" t="n">
        <v>5</v>
      </c>
      <c r="G9" s="4" t="inlineStr">
        <is>
          <t>Administratieve ondersteuning</t>
        </is>
      </c>
      <c r="H9" s="34">
        <f>IFERROR(AVERAGEIF(Capaciteitsplanning!D:D,A9,Capaciteitsplanning!O:O),0)</f>
        <v/>
      </c>
      <c r="I9" s="34">
        <f>IFERROR((H9-B9)/B9,0)</f>
        <v/>
      </c>
      <c r="J9" s="9">
        <f>IF(H9&gt;=C9,"Groen","Let op")</f>
        <v/>
      </c>
    </row>
  </sheetData>
  <mergeCells count="1">
    <mergeCell ref="A1:J1"/>
  </mergeCells>
  <conditionalFormatting sqref="J3:J9">
    <cfRule type="expression" priority="1" dxfId="2">
      <formula>J3="Let op"</formula>
    </cfRule>
    <cfRule type="expression" priority="2" dxfId="3">
      <formula>J3="Groen"</formula>
    </cfRule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11"/>
  <sheetViews>
    <sheetView workbookViewId="0">
      <selection activeCell="A1" sqref="A1"/>
    </sheetView>
  </sheetViews>
  <sheetFormatPr baseColWidth="8" defaultRowHeight="15"/>
  <cols>
    <col width="28" customWidth="1" min="1" max="1"/>
    <col width="95" customWidth="1" min="2" max="2"/>
  </cols>
  <sheetData>
    <row r="1" ht="26" customHeight="1">
      <c r="A1" s="18" t="inlineStr">
        <is>
          <t>Instructies – Capaciteitsplanning sjabloon</t>
        </is>
      </c>
    </row>
    <row r="2"/>
    <row r="3" ht="46" customHeight="1">
      <c r="A3" s="30" t="inlineStr">
        <is>
          <t>Doel van dit sjabloon</t>
        </is>
      </c>
      <c r="B3" s="11" t="inlineStr">
        <is>
          <t>Dit sjabloon ondersteunt Nederlandse teams en afdelingen bij het plannen en monitoren van capaciteit: bezetting, geplande uren, beschikbare uren, afwijkingen en bezettingsgraad per periode.</t>
        </is>
      </c>
    </row>
    <row r="4" ht="46" customHeight="1">
      <c r="A4" s="30" t="inlineStr">
        <is>
          <t>Werkblad Capaciteitsplanning</t>
        </is>
      </c>
      <c r="B4" s="4" t="inlineStr">
        <is>
          <t>Vul per medewerker en periode de contracturen p/w, verlofuren, ziekteuren, overige afwezigheid, geplande uren en niet-productieve uren in (lichtgele cellen). Beschikbare uren, productieve uren, capaciteitsverschil, bezettingsgraad en signalering worden automatisch berekend.</t>
        </is>
      </c>
    </row>
    <row r="5" ht="46" customHeight="1">
      <c r="A5" s="30" t="inlineStr">
        <is>
          <t>Kleurbetekenis</t>
        </is>
      </c>
      <c r="B5" s="11" t="inlineStr">
        <is>
          <t>Lichtgeel = invoercel (wijzigbaar). Groen = positieve waarde/voldoende capaciteit. Rood = negatieve waarde/tekort aan capaciteit. Lichtgrijs/wit = afwisselende rijen voor leesbaarheid.</t>
        </is>
      </c>
    </row>
    <row r="6" ht="46" customHeight="1">
      <c r="A6" s="30" t="inlineStr">
        <is>
          <t>Kolom Signalering</t>
        </is>
      </c>
      <c r="B6" s="4" t="inlineStr">
        <is>
          <t>Toont automatisch 'Tekort' wanneer het capaciteitsverschil negatief is (meer gepland dan beschikbaar), anders 'OK'.</t>
        </is>
      </c>
    </row>
    <row r="7" ht="46" customHeight="1">
      <c r="A7" s="30" t="inlineStr">
        <is>
          <t>Kolom Doelbezetting (norm)</t>
        </is>
      </c>
      <c r="B7" s="11" t="inlineStr">
        <is>
          <t>Haalt via VLOOKUP het standaard bezettingsdoel op uit het werkblad 'Normen &amp; Instellingen', gebaseerd op het team/afdeling van de medewerker.</t>
        </is>
      </c>
    </row>
    <row r="8" ht="46" customHeight="1">
      <c r="A8" s="30" t="inlineStr">
        <is>
          <t>Werkblad Samenvatting</t>
        </is>
      </c>
      <c r="B8" s="4" t="inlineStr">
        <is>
          <t>Toont de belangrijkste KPI's (totale uren, gemiddelde bezettingsgraad, aantal tekorten/overschotten), een overzicht per team en per medewerker, en drie grafieken: geplande vs. beschikbare uren, bezettingsgraad per periode en capaciteitsverschil per team.</t>
        </is>
      </c>
    </row>
    <row r="9" ht="46" customHeight="1">
      <c r="A9" s="30" t="inlineStr">
        <is>
          <t>Werkblad Normen &amp; Instellingen</t>
        </is>
      </c>
      <c r="B9" s="11" t="inlineStr">
        <is>
          <t>Bevat referentiewaarden per team: bezettingsdoel, minimale/maximale bezettingsgraad en normuren. Deze waarden worden gebruikt als bron voor VLOOKUP en signalering in de andere werkbladen.</t>
        </is>
      </c>
    </row>
    <row r="10" ht="46" customHeight="1">
      <c r="A10" s="30" t="inlineStr">
        <is>
          <t>Percentages en uren</t>
        </is>
      </c>
      <c r="B10" s="4" t="inlineStr">
        <is>
          <t>Alle percentages (bezettingsgraad, afwijking, doelen) en uren-totalen worden automatisch berekend met formules. Wijzig alleen de lichtgele invoercellen; de rest werkt automatisch mee.</t>
        </is>
      </c>
    </row>
    <row r="11" ht="46" customHeight="1">
      <c r="A11" s="30" t="inlineStr">
        <is>
          <t>Periode bijwerken</t>
        </is>
      </c>
      <c r="B11" s="11" t="inlineStr">
        <is>
          <t>Voeg nieuwe rijen toe onderaan de Capaciteitsplanning-tabel voor nieuwe maanden/medewerkers. Kopieer de formules naar beneden om de berekeningen consistent te houden.</t>
        </is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2026-07-02T14:23:14Z</dcterms:created>
  <dcterms:modified xmlns:dcterms="http://purl.org/dc/terms/" xmlns:xsi="http://www.w3.org/2001/XMLSchema-instance" xsi:type="dcterms:W3CDTF">2026-07-02T14:23:14Z</dcterms:modified>
</cp:coreProperties>
</file>