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M_Contacten" sheetId="1" state="visible" r:id="rId1"/>
    <sheet xmlns:r="http://schemas.openxmlformats.org/officeDocument/2006/relationships" name="CRM_Dashboard" sheetId="2" state="visible" r:id="rId2"/>
    <sheet xmlns:r="http://schemas.openxmlformats.org/officeDocument/2006/relationships" name="Instructies" sheetId="3" state="visible" r:id="rId3"/>
  </sheets>
  <definedNames>
    <definedName name="_xlnm._FilterDatabase" localSheetId="0" hidden="1">'CRM_Contacten'!$A$2:$T$11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JJJJ"/>
    <numFmt numFmtId="165" formatCode="&quot;€&quot; #.##0,00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8FAFC"/>
        <bgColor rgb="00F8FAFC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14B8A6"/>
        <b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9" fontId="3" fillId="4" borderId="1" applyAlignment="1" pivotButton="0" quotePrefix="0" xfId="0">
      <alignment horizontal="center" vertical="center"/>
    </xf>
    <xf numFmtId="1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center" vertical="center"/>
    </xf>
    <xf numFmtId="1" fontId="3" fillId="5" borderId="1" applyAlignment="1" pivotButton="0" quotePrefix="0" xfId="0">
      <alignment horizontal="center" vertical="center"/>
    </xf>
    <xf numFmtId="0" fontId="4" fillId="0" borderId="0" pivotButton="0" quotePrefix="0" xfId="0"/>
    <xf numFmtId="165" fontId="4" fillId="0" borderId="0" pivotButton="0" quotePrefix="0" xfId="0"/>
    <xf numFmtId="9" fontId="4" fillId="0" borderId="0" pivotButton="0" quotePrefix="0" xfId="0"/>
    <xf numFmtId="0" fontId="2" fillId="6" borderId="0" pivotButton="0" quotePrefix="0" xfId="0"/>
    <xf numFmtId="0" fontId="2" fillId="6" borderId="1" applyAlignment="1" pivotButton="0" quotePrefix="0" xfId="0">
      <alignment horizontal="center" vertical="center"/>
    </xf>
    <xf numFmtId="0" fontId="4" fillId="3" borderId="1" pivotButton="0" quotePrefix="0" xfId="0"/>
    <xf numFmtId="0" fontId="3" fillId="0" borderId="1" applyAlignment="1" pivotButton="0" quotePrefix="0" xfId="0">
      <alignment horizontal="center" vertical="center"/>
    </xf>
    <xf numFmtId="0" fontId="3" fillId="0" borderId="1" pivotButton="0" quotePrefix="0" xfId="0"/>
    <xf numFmtId="165" fontId="3" fillId="0" borderId="1" pivotButton="0" quotePrefix="0" xfId="0"/>
    <xf numFmtId="0" fontId="4" fillId="5" borderId="1" pivotButton="0" quotePrefix="0" xfId="0"/>
    <xf numFmtId="165" fontId="3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9" fontId="3" fillId="0" borderId="1" applyAlignment="1" pivotButton="0" quotePrefix="0" xfId="0">
      <alignment horizontal="center" vertical="center"/>
    </xf>
    <xf numFmtId="0" fontId="4" fillId="0" borderId="1" pivotButton="0" quotePrefix="0" xfId="0"/>
    <xf numFmtId="0" fontId="2" fillId="6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16A34A"/>
          <bgColor rgb="0016A34A"/>
        </patternFill>
      </fill>
    </dxf>
    <dxf>
      <font>
        <name val="Calibri"/>
        <b val="1"/>
        <color rgb="00DC2626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Aantal contacten per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'CRM_Dashboard'!G3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'CRM_Dashboard'!$F$4:$F$8</f>
            </numRef>
          </cat>
          <val>
            <numRef>
              <f>'CRM_Dashboard'!$G$4:$G$8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categorie</a:t>
            </a:r>
          </a:p>
        </rich>
      </tx>
    </title>
    <plotArea>
      <pieChart>
        <varyColors val="1"/>
        <ser>
          <idx val="0"/>
          <order val="0"/>
          <tx>
            <strRef>
              <f>'CRM_Dashboard'!J3</f>
            </strRef>
          </tx>
          <spPr>
            <a:ln xmlns:a="http://schemas.openxmlformats.org/drawingml/2006/main">
              <a:prstDash val="solid"/>
            </a:ln>
          </spPr>
          <cat>
            <numRef>
              <f>'CRM_Dashboard'!$I$4:$I$6</f>
            </numRef>
          </cat>
          <val>
            <numRef>
              <f>'CRM_Dashboard'!$J$4:$J$6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Verwachte omzet per maand</a:t>
            </a:r>
          </a:p>
        </rich>
      </tx>
    </title>
    <plotArea>
      <lineChart>
        <grouping val="standard"/>
        <ser>
          <idx val="0"/>
          <order val="0"/>
          <tx>
            <strRef>
              <f>'CRM_Dashboard'!M3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'CRM_Dashboard'!$L$4:$L$9</f>
            </numRef>
          </cat>
          <val>
            <numRef>
              <f>'CRM_Dashboard'!$M$4:$M$9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Verwachte omzet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15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15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31</row>
      <rowOff>0</rowOff>
    </from>
    <ext cx="540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8" customWidth="1" min="3" max="3"/>
    <col width="18" customWidth="1" min="4" max="4"/>
    <col width="12" customWidth="1" min="5" max="5"/>
    <col width="13" customWidth="1" min="6" max="6"/>
    <col width="14" customWidth="1" min="7" max="7"/>
    <col width="26" customWidth="1" min="8" max="8"/>
    <col width="14" customWidth="1" min="9" max="9"/>
    <col width="16" customWidth="1" min="10" max="10"/>
    <col width="12" customWidth="1" min="11" max="11"/>
    <col width="16" customWidth="1" min="12" max="12"/>
    <col width="14" customWidth="1" min="13" max="13"/>
    <col width="16" customWidth="1" min="14" max="14"/>
    <col width="15" customWidth="1" min="15" max="15"/>
    <col width="15" customWidth="1" min="16" max="16"/>
    <col width="15" customWidth="1" min="17" max="17"/>
    <col width="17" customWidth="1" min="18" max="18"/>
    <col width="16" customWidth="1" min="19" max="19"/>
    <col width="28" customWidth="1" min="20" max="20"/>
  </cols>
  <sheetData>
    <row r="1" ht="28" customHeight="1">
      <c r="A1" s="1" t="inlineStr">
        <is>
          <t>CRM Excel Sjabloon - Contactenoverzicht</t>
        </is>
      </c>
    </row>
    <row r="2">
      <c r="A2" s="2" t="inlineStr">
        <is>
          <t>Klant-ID</t>
        </is>
      </c>
      <c r="B2" s="2" t="inlineStr">
        <is>
          <t>Bedrijf</t>
        </is>
      </c>
      <c r="C2" s="2" t="inlineStr">
        <is>
          <t>Contactpersoon</t>
        </is>
      </c>
      <c r="D2" s="2" t="inlineStr">
        <is>
          <t>Functie</t>
        </is>
      </c>
      <c r="E2" s="2" t="inlineStr">
        <is>
          <t>Categorie</t>
        </is>
      </c>
      <c r="F2" s="2" t="inlineStr">
        <is>
          <t>Status</t>
        </is>
      </c>
      <c r="G2" s="2" t="inlineStr">
        <is>
          <t>Telefoon</t>
        </is>
      </c>
      <c r="H2" s="2" t="inlineStr">
        <is>
          <t>E-mail</t>
        </is>
      </c>
      <c r="I2" s="2" t="inlineStr">
        <is>
          <t>Plaats</t>
        </is>
      </c>
      <c r="J2" s="2" t="inlineStr">
        <is>
          <t>Provincie</t>
        </is>
      </c>
      <c r="K2" s="2" t="inlineStr">
        <is>
          <t>Bron</t>
        </is>
      </c>
      <c r="L2" s="2" t="inlineStr">
        <is>
          <t>Laatste contactdatum</t>
        </is>
      </c>
      <c r="M2" s="2" t="inlineStr">
        <is>
          <t>Volgende actie</t>
        </is>
      </c>
      <c r="N2" s="2" t="inlineStr">
        <is>
          <t>Verantwoordelijke</t>
        </is>
      </c>
      <c r="O2" s="2" t="inlineStr">
        <is>
          <t>Potentiële waarde</t>
        </is>
      </c>
      <c r="P2" s="2" t="inlineStr">
        <is>
          <t>Kans op succes (%)</t>
        </is>
      </c>
      <c r="Q2" s="2" t="inlineStr">
        <is>
          <t>Verwachte omzet</t>
        </is>
      </c>
      <c r="R2" s="2" t="inlineStr">
        <is>
          <t>Laatste offertebedrag</t>
        </is>
      </c>
      <c r="S2" s="2" t="inlineStr">
        <is>
          <t>Kans van slagen-score</t>
        </is>
      </c>
      <c r="T2" s="2" t="inlineStr">
        <is>
          <t>Opmerking</t>
        </is>
      </c>
    </row>
    <row r="3">
      <c r="A3" s="3" t="inlineStr">
        <is>
          <t>K-001</t>
        </is>
      </c>
      <c r="B3" s="4" t="inlineStr">
        <is>
          <t>TechNova B.V.</t>
        </is>
      </c>
      <c r="C3" s="4" t="inlineStr">
        <is>
          <t>Sanne de Vries</t>
        </is>
      </c>
      <c r="D3" s="3" t="inlineStr">
        <is>
          <t>Inkoopmanager</t>
        </is>
      </c>
      <c r="E3" s="5" t="inlineStr">
        <is>
          <t>Lead</t>
        </is>
      </c>
      <c r="F3" s="5" t="inlineStr">
        <is>
          <t>Nieuw</t>
        </is>
      </c>
      <c r="G3" s="3" t="inlineStr">
        <is>
          <t>020-1234567</t>
        </is>
      </c>
      <c r="H3" s="3" t="inlineStr">
        <is>
          <t>sanne.devries@technova.nl</t>
        </is>
      </c>
      <c r="I3" s="3" t="inlineStr">
        <is>
          <t>Amsterdam</t>
        </is>
      </c>
      <c r="J3" s="3" t="inlineStr">
        <is>
          <t>Noord-Holland</t>
        </is>
      </c>
      <c r="K3" s="5" t="inlineStr">
        <is>
          <t>Website</t>
        </is>
      </c>
      <c r="L3" s="6" t="inlineStr">
        <is>
          <t>14-01-2026</t>
        </is>
      </c>
      <c r="M3" s="6" t="inlineStr">
        <is>
          <t>21-01-2026</t>
        </is>
      </c>
      <c r="N3" s="3" t="inlineStr">
        <is>
          <t>Mark Peters</t>
        </is>
      </c>
      <c r="O3" s="7" t="n">
        <v>12500</v>
      </c>
      <c r="P3" s="8" t="n">
        <v>0.2</v>
      </c>
      <c r="Q3" s="7">
        <f>O3*P3</f>
        <v/>
      </c>
      <c r="R3" s="7" t="n">
        <v>0</v>
      </c>
      <c r="S3" s="9">
        <f>IF(F3="Gewonnen",100,IF(F3="Verloren",0,IF(P3&gt;=0.7,80,IF(P3&gt;=0.4,50,20))))</f>
        <v/>
      </c>
      <c r="T3" s="10" t="n"/>
    </row>
    <row r="4">
      <c r="A4" s="11" t="inlineStr">
        <is>
          <t>K-002</t>
        </is>
      </c>
      <c r="B4" s="12" t="inlineStr">
        <is>
          <t>GroeneMaat Werkplekken</t>
        </is>
      </c>
      <c r="C4" s="12" t="inlineStr">
        <is>
          <t>Daan Jansen</t>
        </is>
      </c>
      <c r="D4" s="11" t="inlineStr">
        <is>
          <t>Facilitair manager</t>
        </is>
      </c>
      <c r="E4" s="5" t="inlineStr">
        <is>
          <t>Prospect</t>
        </is>
      </c>
      <c r="F4" s="5" t="inlineStr">
        <is>
          <t>In gesprek</t>
        </is>
      </c>
      <c r="G4" s="11" t="inlineStr">
        <is>
          <t>030-2345678</t>
        </is>
      </c>
      <c r="H4" s="11" t="inlineStr">
        <is>
          <t>daan.jansen@groenemaat.nl</t>
        </is>
      </c>
      <c r="I4" s="11" t="inlineStr">
        <is>
          <t>Utrecht</t>
        </is>
      </c>
      <c r="J4" s="11" t="inlineStr">
        <is>
          <t>Utrecht</t>
        </is>
      </c>
      <c r="K4" s="5" t="inlineStr">
        <is>
          <t>LinkedIn</t>
        </is>
      </c>
      <c r="L4" s="6" t="inlineStr">
        <is>
          <t>03-02-2026</t>
        </is>
      </c>
      <c r="M4" s="6" t="inlineStr">
        <is>
          <t>10-02-2026</t>
        </is>
      </c>
      <c r="N4" s="11" t="inlineStr">
        <is>
          <t>Mark Peters</t>
        </is>
      </c>
      <c r="O4" s="13" t="n">
        <v>18000</v>
      </c>
      <c r="P4" s="8" t="n">
        <v>0.45</v>
      </c>
      <c r="Q4" s="13">
        <f>O4*P4</f>
        <v/>
      </c>
      <c r="R4" s="13" t="n">
        <v>0</v>
      </c>
      <c r="S4" s="14">
        <f>IF(F4="Gewonnen",100,IF(F4="Verloren",0,IF(P4&gt;=0.7,80,IF(P4&gt;=0.4,50,20))))</f>
        <v/>
      </c>
      <c r="T4" s="10" t="n"/>
    </row>
    <row r="5">
      <c r="A5" s="3" t="inlineStr">
        <is>
          <t>K-003</t>
        </is>
      </c>
      <c r="B5" s="4" t="inlineStr">
        <is>
          <t>RetailPlus Nederland</t>
        </is>
      </c>
      <c r="C5" s="4" t="inlineStr">
        <is>
          <t>Emma Bakker</t>
        </is>
      </c>
      <c r="D5" s="3" t="inlineStr">
        <is>
          <t>Directeur</t>
        </is>
      </c>
      <c r="E5" s="5" t="inlineStr">
        <is>
          <t>Prospect</t>
        </is>
      </c>
      <c r="F5" s="5" t="inlineStr">
        <is>
          <t>Offerte</t>
        </is>
      </c>
      <c r="G5" s="3" t="inlineStr">
        <is>
          <t>010-3456789</t>
        </is>
      </c>
      <c r="H5" s="3" t="inlineStr">
        <is>
          <t>emma.bakker@retailplus.nl</t>
        </is>
      </c>
      <c r="I5" s="3" t="inlineStr">
        <is>
          <t>Rotterdam</t>
        </is>
      </c>
      <c r="J5" s="3" t="inlineStr">
        <is>
          <t>Zuid-Holland</t>
        </is>
      </c>
      <c r="K5" s="5" t="inlineStr">
        <is>
          <t>Referral</t>
        </is>
      </c>
      <c r="L5" s="6" t="inlineStr">
        <is>
          <t>11-02-2026</t>
        </is>
      </c>
      <c r="M5" s="6" t="inlineStr">
        <is>
          <t>18-02-2026</t>
        </is>
      </c>
      <c r="N5" s="3" t="inlineStr">
        <is>
          <t>Iris de Groot</t>
        </is>
      </c>
      <c r="O5" s="7" t="n">
        <v>24000</v>
      </c>
      <c r="P5" s="8" t="n">
        <v>0.7</v>
      </c>
      <c r="Q5" s="7">
        <f>O5*P5</f>
        <v/>
      </c>
      <c r="R5" s="7" t="n">
        <v>22500</v>
      </c>
      <c r="S5" s="9">
        <f>IF(F5="Gewonnen",100,IF(F5="Verloren",0,IF(P5&gt;=0.7,80,IF(P5&gt;=0.4,50,20))))</f>
        <v/>
      </c>
      <c r="T5" s="10" t="n"/>
    </row>
    <row r="6">
      <c r="A6" s="11" t="inlineStr">
        <is>
          <t>K-004</t>
        </is>
      </c>
      <c r="B6" s="12" t="inlineStr">
        <is>
          <t>Bouwen &amp; Co</t>
        </is>
      </c>
      <c r="C6" s="12" t="inlineStr">
        <is>
          <t>Lars de Boer</t>
        </is>
      </c>
      <c r="D6" s="11" t="inlineStr">
        <is>
          <t>Projectleider</t>
        </is>
      </c>
      <c r="E6" s="5" t="inlineStr">
        <is>
          <t>Klant</t>
        </is>
      </c>
      <c r="F6" s="5" t="inlineStr">
        <is>
          <t>Gewonnen</t>
        </is>
      </c>
      <c r="G6" s="11" t="inlineStr">
        <is>
          <t>040-4567890</t>
        </is>
      </c>
      <c r="H6" s="11" t="inlineStr">
        <is>
          <t>lars.deboer@bouwenco.nl</t>
        </is>
      </c>
      <c r="I6" s="11" t="inlineStr">
        <is>
          <t>Eindhoven</t>
        </is>
      </c>
      <c r="J6" s="11" t="inlineStr">
        <is>
          <t>Noord-Brabant</t>
        </is>
      </c>
      <c r="K6" s="5" t="inlineStr">
        <is>
          <t>Netwerk</t>
        </is>
      </c>
      <c r="L6" s="6" t="inlineStr">
        <is>
          <t>25-01-2026</t>
        </is>
      </c>
      <c r="M6" s="6" t="inlineStr">
        <is>
          <t>25-04-2026</t>
        </is>
      </c>
      <c r="N6" s="11" t="inlineStr">
        <is>
          <t>Iris de Groot</t>
        </is>
      </c>
      <c r="O6" s="13" t="n">
        <v>31500</v>
      </c>
      <c r="P6" s="8" t="n">
        <v>1</v>
      </c>
      <c r="Q6" s="13">
        <f>O6*P6</f>
        <v/>
      </c>
      <c r="R6" s="13" t="n">
        <v>31500</v>
      </c>
      <c r="S6" s="14">
        <f>IF(F6="Gewonnen",100,IF(F6="Verloren",0,IF(P6&gt;=0.7,80,IF(P6&gt;=0.4,50,20))))</f>
        <v/>
      </c>
      <c r="T6" s="10" t="n"/>
    </row>
    <row r="7">
      <c r="A7" s="3" t="inlineStr">
        <is>
          <t>K-005</t>
        </is>
      </c>
      <c r="B7" s="4" t="inlineStr">
        <is>
          <t>HealthWorks BV</t>
        </is>
      </c>
      <c r="C7" s="4" t="inlineStr">
        <is>
          <t>Sophie Visser</t>
        </is>
      </c>
      <c r="D7" s="3" t="inlineStr">
        <is>
          <t>Office manager</t>
        </is>
      </c>
      <c r="E7" s="5" t="inlineStr">
        <is>
          <t>Lead</t>
        </is>
      </c>
      <c r="F7" s="5" t="inlineStr">
        <is>
          <t>Nieuw</t>
        </is>
      </c>
      <c r="G7" s="3" t="inlineStr">
        <is>
          <t>070-5678901</t>
        </is>
      </c>
      <c r="H7" s="3" t="inlineStr">
        <is>
          <t>sophie.visser@healthworks.nl</t>
        </is>
      </c>
      <c r="I7" s="3" t="inlineStr">
        <is>
          <t>Den Haag</t>
        </is>
      </c>
      <c r="J7" s="3" t="inlineStr">
        <is>
          <t>Zuid-Holland</t>
        </is>
      </c>
      <c r="K7" s="5" t="inlineStr">
        <is>
          <t>Beurs</t>
        </is>
      </c>
      <c r="L7" s="6" t="inlineStr">
        <is>
          <t>07-03-2026</t>
        </is>
      </c>
      <c r="M7" s="6" t="inlineStr">
        <is>
          <t>14-03-2026</t>
        </is>
      </c>
      <c r="N7" s="3" t="inlineStr">
        <is>
          <t>Mark Peters</t>
        </is>
      </c>
      <c r="O7" s="7" t="n">
        <v>9750</v>
      </c>
      <c r="P7" s="8" t="n">
        <v>0.15</v>
      </c>
      <c r="Q7" s="7">
        <f>O7*P7</f>
        <v/>
      </c>
      <c r="R7" s="7" t="n">
        <v>0</v>
      </c>
      <c r="S7" s="9">
        <f>IF(F7="Gewonnen",100,IF(F7="Verloren",0,IF(P7&gt;=0.7,80,IF(P7&gt;=0.4,50,20))))</f>
        <v/>
      </c>
      <c r="T7" s="10" t="n"/>
    </row>
    <row r="8">
      <c r="A8" s="11" t="inlineStr">
        <is>
          <t>K-006</t>
        </is>
      </c>
      <c r="B8" s="12" t="inlineStr">
        <is>
          <t>Noordzee Logistics</t>
        </is>
      </c>
      <c r="C8" s="12" t="inlineStr">
        <is>
          <t>Bram Smit</t>
        </is>
      </c>
      <c r="D8" s="11" t="inlineStr">
        <is>
          <t>Operations manager</t>
        </is>
      </c>
      <c r="E8" s="5" t="inlineStr">
        <is>
          <t>Prospect</t>
        </is>
      </c>
      <c r="F8" s="5" t="inlineStr">
        <is>
          <t>In gesprek</t>
        </is>
      </c>
      <c r="G8" s="11" t="inlineStr">
        <is>
          <t>050-6789012</t>
        </is>
      </c>
      <c r="H8" s="11" t="inlineStr">
        <is>
          <t>bram.smit@noordzeelog.nl</t>
        </is>
      </c>
      <c r="I8" s="11" t="inlineStr">
        <is>
          <t>Groningen</t>
        </is>
      </c>
      <c r="J8" s="11" t="inlineStr">
        <is>
          <t>Groningen</t>
        </is>
      </c>
      <c r="K8" s="5" t="inlineStr">
        <is>
          <t>Website</t>
        </is>
      </c>
      <c r="L8" s="6" t="inlineStr">
        <is>
          <t>19-02-2026</t>
        </is>
      </c>
      <c r="M8" s="6" t="inlineStr">
        <is>
          <t>26-02-2026</t>
        </is>
      </c>
      <c r="N8" s="11" t="inlineStr">
        <is>
          <t>Iris de Groot</t>
        </is>
      </c>
      <c r="O8" s="13" t="n">
        <v>15200</v>
      </c>
      <c r="P8" s="8" t="n">
        <v>0.55</v>
      </c>
      <c r="Q8" s="13">
        <f>O8*P8</f>
        <v/>
      </c>
      <c r="R8" s="13" t="n">
        <v>0</v>
      </c>
      <c r="S8" s="14">
        <f>IF(F8="Gewonnen",100,IF(F8="Verloren",0,IF(P8&gt;=0.7,80,IF(P8&gt;=0.4,50,20))))</f>
        <v/>
      </c>
      <c r="T8" s="10" t="n"/>
    </row>
    <row r="9">
      <c r="A9" s="3" t="inlineStr">
        <is>
          <t>K-007</t>
        </is>
      </c>
      <c r="B9" s="4" t="inlineStr">
        <is>
          <t>Studio Nova</t>
        </is>
      </c>
      <c r="C9" s="4" t="inlineStr">
        <is>
          <t>Julia Meijer</t>
        </is>
      </c>
      <c r="D9" s="3" t="inlineStr">
        <is>
          <t>Eigenaar</t>
        </is>
      </c>
      <c r="E9" s="5" t="inlineStr">
        <is>
          <t>Klant</t>
        </is>
      </c>
      <c r="F9" s="5" t="inlineStr">
        <is>
          <t>Gewonnen</t>
        </is>
      </c>
      <c r="G9" s="3" t="inlineStr">
        <is>
          <t>023-7890123</t>
        </is>
      </c>
      <c r="H9" s="3" t="inlineStr">
        <is>
          <t>julia.meijer@studionova.nl</t>
        </is>
      </c>
      <c r="I9" s="3" t="inlineStr">
        <is>
          <t>Haarlem</t>
        </is>
      </c>
      <c r="J9" s="3" t="inlineStr">
        <is>
          <t>Noord-Holland</t>
        </is>
      </c>
      <c r="K9" s="5" t="inlineStr">
        <is>
          <t>Referral</t>
        </is>
      </c>
      <c r="L9" s="6" t="inlineStr">
        <is>
          <t>28-01-2026</t>
        </is>
      </c>
      <c r="M9" s="6" t="inlineStr">
        <is>
          <t>28-04-2026</t>
        </is>
      </c>
      <c r="N9" s="3" t="inlineStr">
        <is>
          <t>Mark Peters</t>
        </is>
      </c>
      <c r="O9" s="7" t="n">
        <v>7800</v>
      </c>
      <c r="P9" s="8" t="n">
        <v>1</v>
      </c>
      <c r="Q9" s="7">
        <f>O9*P9</f>
        <v/>
      </c>
      <c r="R9" s="7" t="n">
        <v>7800</v>
      </c>
      <c r="S9" s="9">
        <f>IF(F9="Gewonnen",100,IF(F9="Verloren",0,IF(P9&gt;=0.7,80,IF(P9&gt;=0.4,50,20))))</f>
        <v/>
      </c>
      <c r="T9" s="10" t="n"/>
    </row>
    <row r="10">
      <c r="A10" s="11" t="inlineStr">
        <is>
          <t>K-008</t>
        </is>
      </c>
      <c r="B10" s="12" t="inlineStr">
        <is>
          <t>FinPro Advies</t>
        </is>
      </c>
      <c r="C10" s="12" t="inlineStr">
        <is>
          <t>Thijs van Dijk</t>
        </is>
      </c>
      <c r="D10" s="11" t="inlineStr">
        <is>
          <t>Financieel adviseur</t>
        </is>
      </c>
      <c r="E10" s="5" t="inlineStr">
        <is>
          <t>Prospect</t>
        </is>
      </c>
      <c r="F10" s="5" t="inlineStr">
        <is>
          <t>Verloren</t>
        </is>
      </c>
      <c r="G10" s="11" t="inlineStr">
        <is>
          <t>024-8901234</t>
        </is>
      </c>
      <c r="H10" s="11" t="inlineStr">
        <is>
          <t>thijs.vandijk@finpro.nl</t>
        </is>
      </c>
      <c r="I10" s="11" t="inlineStr">
        <is>
          <t>Nijmegen</t>
        </is>
      </c>
      <c r="J10" s="11" t="inlineStr">
        <is>
          <t>Gelderland</t>
        </is>
      </c>
      <c r="K10" s="5" t="inlineStr">
        <is>
          <t>LinkedIn</t>
        </is>
      </c>
      <c r="L10" s="6" t="inlineStr">
        <is>
          <t>05-03-2026</t>
        </is>
      </c>
      <c r="M10" s="6" t="inlineStr">
        <is>
          <t>12-03-2026</t>
        </is>
      </c>
      <c r="N10" s="11" t="inlineStr">
        <is>
          <t>Iris de Groot</t>
        </is>
      </c>
      <c r="O10" s="13" t="n">
        <v>21000</v>
      </c>
      <c r="P10" s="8" t="n">
        <v>0</v>
      </c>
      <c r="Q10" s="13">
        <f>O10*P10</f>
        <v/>
      </c>
      <c r="R10" s="13" t="n">
        <v>18500</v>
      </c>
      <c r="S10" s="14">
        <f>IF(F10="Gewonnen",100,IF(F10="Verloren",0,IF(P10&gt;=0.7,80,IF(P10&gt;=0.4,50,20))))</f>
        <v/>
      </c>
      <c r="T10" s="10" t="n"/>
    </row>
    <row r="11">
      <c r="A11" s="3" t="inlineStr">
        <is>
          <t>K-009</t>
        </is>
      </c>
      <c r="B11" s="4" t="inlineStr">
        <is>
          <t>DeltaCare Services</t>
        </is>
      </c>
      <c r="C11" s="4" t="inlineStr">
        <is>
          <t>Lieke Hermans</t>
        </is>
      </c>
      <c r="D11" s="3" t="inlineStr">
        <is>
          <t>HR manager</t>
        </is>
      </c>
      <c r="E11" s="5" t="inlineStr">
        <is>
          <t>Lead</t>
        </is>
      </c>
      <c r="F11" s="5" t="inlineStr">
        <is>
          <t>Nieuw</t>
        </is>
      </c>
      <c r="G11" s="3" t="inlineStr">
        <is>
          <t>076-9012345</t>
        </is>
      </c>
      <c r="H11" s="3" t="inlineStr">
        <is>
          <t>lieke.hermans@deltacare.nl</t>
        </is>
      </c>
      <c r="I11" s="3" t="inlineStr">
        <is>
          <t>Breda</t>
        </is>
      </c>
      <c r="J11" s="3" t="inlineStr">
        <is>
          <t>Noord-Brabant</t>
        </is>
      </c>
      <c r="K11" s="5" t="inlineStr">
        <is>
          <t>Website</t>
        </is>
      </c>
      <c r="L11" s="6" t="inlineStr">
        <is>
          <t>16-02-2026</t>
        </is>
      </c>
      <c r="M11" s="6" t="inlineStr">
        <is>
          <t>23-02-2026</t>
        </is>
      </c>
      <c r="N11" s="3" t="inlineStr">
        <is>
          <t>Mark Peters</t>
        </is>
      </c>
      <c r="O11" s="7" t="n">
        <v>11300</v>
      </c>
      <c r="P11" s="8" t="n">
        <v>0.25</v>
      </c>
      <c r="Q11" s="7">
        <f>O11*P11</f>
        <v/>
      </c>
      <c r="R11" s="7" t="n">
        <v>0</v>
      </c>
      <c r="S11" s="9">
        <f>IF(F11="Gewonnen",100,IF(F11="Verloren",0,IF(P11&gt;=0.7,80,IF(P11&gt;=0.4,50,20))))</f>
        <v/>
      </c>
      <c r="T11" s="10" t="n"/>
    </row>
    <row r="12"/>
    <row r="13">
      <c r="N13" s="15" t="inlineStr">
        <is>
          <t>Totaal / Gemiddelde:</t>
        </is>
      </c>
      <c r="O13" s="16">
        <f>SUM(O3:O11)</f>
        <v/>
      </c>
      <c r="P13" s="17">
        <f>AVERAGE(P3:P11)</f>
        <v/>
      </c>
      <c r="Q13" s="16">
        <f>SUM(Q3:Q11)</f>
        <v/>
      </c>
    </row>
  </sheetData>
  <autoFilter ref="A2:T11"/>
  <mergeCells count="1">
    <mergeCell ref="A1:T1"/>
  </mergeCells>
  <conditionalFormatting sqref="F3:F11">
    <cfRule type="expression" priority="1" dxfId="0" stopIfTrue="1">
      <formula>F3="Gewonnen"</formula>
    </cfRule>
    <cfRule type="expression" priority="2" dxfId="1" stopIfTrue="1">
      <formula>F3="Verloren"</formula>
    </cfRule>
  </conditionalFormatting>
  <conditionalFormatting sqref="M3:M11">
    <cfRule type="expression" priority="3" dxfId="1" stopIfTrue="1">
      <formula>AND(M3&lt;TODAY(),F3&lt;&gt;"Gewonnen",F3&lt;&gt;"Verloren")</formula>
    </cfRule>
  </conditionalFormatting>
  <dataValidations count="3">
    <dataValidation sqref="E3:E31" showErrorMessage="1" showInputMessage="1" allowBlank="1" type="list">
      <formula1>"Lead,Prospect,Klant"</formula1>
    </dataValidation>
    <dataValidation sqref="F3:F31" showErrorMessage="1" showInputMessage="1" allowBlank="1" type="list">
      <formula1>"Nieuw,In gesprek,Offerte,Gewonnen,Verloren"</formula1>
    </dataValidation>
    <dataValidation sqref="K3:K31" showErrorMessage="1" showInputMessage="1" allowBlank="1" type="list">
      <formula1>"Website,Netwerk,Beurs,LinkedIn,Referral"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30" customWidth="1" min="2" max="2"/>
    <col width="30" customWidth="1" min="3" max="3"/>
    <col width="18" customWidth="1" min="6" max="6"/>
    <col width="18" customWidth="1" min="7" max="7"/>
    <col width="18" customWidth="1" min="9" max="9"/>
    <col width="18" customWidth="1" min="10" max="10"/>
    <col width="18" customWidth="1" min="12" max="12"/>
    <col width="18" customWidth="1" min="13" max="13"/>
  </cols>
  <sheetData>
    <row r="1" ht="28" customHeight="1">
      <c r="A1" s="1" t="inlineStr">
        <is>
          <t>CRM Dashboard - Managementoverzicht</t>
        </is>
      </c>
    </row>
    <row r="2"/>
    <row r="3">
      <c r="B3" s="18" t="inlineStr">
        <is>
          <t>Kerncijfers</t>
        </is>
      </c>
      <c r="F3" s="19" t="inlineStr">
        <is>
          <t>Status</t>
        </is>
      </c>
      <c r="G3" s="19" t="inlineStr">
        <is>
          <t>Aantal</t>
        </is>
      </c>
      <c r="I3" s="19" t="inlineStr">
        <is>
          <t>Categorie</t>
        </is>
      </c>
      <c r="J3" s="19" t="inlineStr">
        <is>
          <t>Aantal</t>
        </is>
      </c>
      <c r="L3" s="19" t="inlineStr">
        <is>
          <t>Maand</t>
        </is>
      </c>
      <c r="M3" s="19" t="inlineStr">
        <is>
          <t>Verwachte omzet</t>
        </is>
      </c>
    </row>
    <row r="4">
      <c r="B4" s="20" t="inlineStr">
        <is>
          <t>Totaal aantal contacten</t>
        </is>
      </c>
      <c r="C4" s="21">
        <f>COUNTA(CRM_Contacten!A3:A11)</f>
        <v/>
      </c>
      <c r="F4" s="22" t="inlineStr">
        <is>
          <t>Nieuw</t>
        </is>
      </c>
      <c r="G4" s="21">
        <f>COUNTIF(CRM_Contacten!F3:F11,F4)</f>
        <v/>
      </c>
      <c r="I4" s="22" t="inlineStr">
        <is>
          <t>Lead</t>
        </is>
      </c>
      <c r="J4" s="21">
        <f>COUNTIF(CRM_Contacten!E3:E11,I4)</f>
        <v/>
      </c>
      <c r="L4" s="22" t="inlineStr">
        <is>
          <t>jan-2026</t>
        </is>
      </c>
      <c r="M4" s="23">
        <f>SUMIFS(CRM_Contacten!Q3:Q11,CRM_Contacten!L3:L11,"&gt;="&amp;DATE(2026,1,1),CRM_Contacten!L3:L11,"&lt;"&amp;DATE(2026,2,1))</f>
        <v/>
      </c>
    </row>
    <row r="5">
      <c r="B5" s="24" t="inlineStr">
        <is>
          <t>Aantal leads</t>
        </is>
      </c>
      <c r="C5" s="21">
        <f>COUNTIF(CRM_Contacten!E3:E11,"Lead")</f>
        <v/>
      </c>
      <c r="F5" s="22" t="inlineStr">
        <is>
          <t>In gesprek</t>
        </is>
      </c>
      <c r="G5" s="21">
        <f>COUNTIF(CRM_Contacten!F3:F11,F5)</f>
        <v/>
      </c>
      <c r="I5" s="22" t="inlineStr">
        <is>
          <t>Prospect</t>
        </is>
      </c>
      <c r="J5" s="21">
        <f>COUNTIF(CRM_Contacten!E3:E11,I5)</f>
        <v/>
      </c>
      <c r="L5" s="22" t="inlineStr">
        <is>
          <t>feb-2026</t>
        </is>
      </c>
      <c r="M5" s="23">
        <f>SUMIFS(CRM_Contacten!Q3:Q11,CRM_Contacten!L3:L11,"&gt;="&amp;DATE(2026,2,1),CRM_Contacten!L3:L11,"&lt;"&amp;DATE(2026,3,1))</f>
        <v/>
      </c>
    </row>
    <row r="6">
      <c r="B6" s="20" t="inlineStr">
        <is>
          <t>Aantal prospects</t>
        </is>
      </c>
      <c r="C6" s="21">
        <f>COUNTIF(CRM_Contacten!E3:E11,"Prospect")</f>
        <v/>
      </c>
      <c r="F6" s="22" t="inlineStr">
        <is>
          <t>Offerte</t>
        </is>
      </c>
      <c r="G6" s="21">
        <f>COUNTIF(CRM_Contacten!F3:F11,F6)</f>
        <v/>
      </c>
      <c r="I6" s="22" t="inlineStr">
        <is>
          <t>Klant</t>
        </is>
      </c>
      <c r="J6" s="21">
        <f>COUNTIF(CRM_Contacten!E3:E11,I6)</f>
        <v/>
      </c>
      <c r="L6" s="22" t="inlineStr">
        <is>
          <t>mrt-2026</t>
        </is>
      </c>
      <c r="M6" s="23">
        <f>SUMIFS(CRM_Contacten!Q3:Q11,CRM_Contacten!L3:L11,"&gt;="&amp;DATE(2026,3,1),CRM_Contacten!L3:L11,"&lt;"&amp;DATE(2026,4,1))</f>
        <v/>
      </c>
    </row>
    <row r="7">
      <c r="B7" s="24" t="inlineStr">
        <is>
          <t>Aantal klanten</t>
        </is>
      </c>
      <c r="C7" s="21">
        <f>COUNTIF(CRM_Contacten!E3:E11,"Klant")</f>
        <v/>
      </c>
      <c r="F7" s="22" t="inlineStr">
        <is>
          <t>Gewonnen</t>
        </is>
      </c>
      <c r="G7" s="21">
        <f>COUNTIF(CRM_Contacten!F3:F11,F7)</f>
        <v/>
      </c>
      <c r="L7" s="22" t="inlineStr">
        <is>
          <t>apr-2026</t>
        </is>
      </c>
      <c r="M7" s="23">
        <f>SUMIFS(CRM_Contacten!Q3:Q11,CRM_Contacten!L3:L11,"&gt;="&amp;DATE(2026,4,1),CRM_Contacten!L3:L11,"&lt;"&amp;DATE(2026,5,1))</f>
        <v/>
      </c>
    </row>
    <row r="8">
      <c r="B8" s="20" t="inlineStr">
        <is>
          <t>Aantal gewonnen deals</t>
        </is>
      </c>
      <c r="C8" s="21">
        <f>COUNTIF(CRM_Contacten!F3:F11,"Gewonnen")</f>
        <v/>
      </c>
      <c r="F8" s="22" t="inlineStr">
        <is>
          <t>Verloren</t>
        </is>
      </c>
      <c r="G8" s="21">
        <f>COUNTIF(CRM_Contacten!F3:F11,F8)</f>
        <v/>
      </c>
      <c r="L8" s="22" t="inlineStr">
        <is>
          <t>mei-2026</t>
        </is>
      </c>
      <c r="M8" s="23">
        <f>SUMIFS(CRM_Contacten!Q3:Q11,CRM_Contacten!L3:L11,"&gt;="&amp;DATE(2026,5,1),CRM_Contacten!L3:L11,"&lt;"&amp;DATE(2026,6,1))</f>
        <v/>
      </c>
    </row>
    <row r="9">
      <c r="B9" s="24" t="inlineStr">
        <is>
          <t>Openstaande leads</t>
        </is>
      </c>
      <c r="C9" s="21">
        <f>COUNTIFS(CRM_Contacten!E3:E11,"Lead",CRM_Contacten!F3:F11,"&lt;&gt;Verloren")</f>
        <v/>
      </c>
      <c r="L9" s="22" t="inlineStr">
        <is>
          <t>jun-2026</t>
        </is>
      </c>
      <c r="M9" s="23">
        <f>SUMIFS(CRM_Contacten!Q3:Q11,CRM_Contacten!L3:L11,"&gt;="&amp;DATE(2026,6,1),CRM_Contacten!L3:L11,"&lt;"&amp;DATE(2026,7,1))</f>
        <v/>
      </c>
    </row>
    <row r="10">
      <c r="B10" s="20" t="inlineStr">
        <is>
          <t>Totale potentiële waarde</t>
        </is>
      </c>
      <c r="C10" s="25">
        <f>SUM(CRM_Contacten!O3:O11)</f>
        <v/>
      </c>
      <c r="F10" s="15" t="inlineStr">
        <is>
          <t>Controle via VLOOKUP (Offerte):</t>
        </is>
      </c>
      <c r="G10" s="26">
        <f>IFERROR(VLOOKUP("Offerte",F4:G8,2,FALSE),0)</f>
        <v/>
      </c>
    </row>
    <row r="11">
      <c r="B11" s="24" t="inlineStr">
        <is>
          <t>Totale verwachte omzet</t>
        </is>
      </c>
      <c r="C11" s="25">
        <f>SUM(CRM_Contacten!Q3:Q11)</f>
        <v/>
      </c>
    </row>
    <row r="12">
      <c r="B12" s="20" t="inlineStr">
        <is>
          <t>Gemiddelde kans op succes</t>
        </is>
      </c>
      <c r="C12" s="27">
        <f>AVERAGE(CRM_Contacten!P3:P11)</f>
        <v/>
      </c>
    </row>
    <row r="13">
      <c r="B13" s="24" t="inlineStr">
        <is>
          <t>Aantal acties gepland deze week</t>
        </is>
      </c>
      <c r="C13" s="21">
        <f>COUNTIFS(CRM_Contacten!M3:M11,"&gt;="&amp;TODAY(),CRM_Contacten!M3:M11,"&lt;="&amp;(TODAY()+7))</f>
        <v/>
      </c>
    </row>
    <row r="14">
      <c r="B14" s="28" t="inlineStr">
        <is>
          <t>Percentage gewonnen (t.o.v. totaal)</t>
        </is>
      </c>
      <c r="C14" s="27">
        <f>IFERROR(C8/C4,0)</f>
        <v/>
      </c>
    </row>
  </sheetData>
  <mergeCells count="2">
    <mergeCell ref="A1:J1"/>
    <mergeCell ref="B3:C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 ht="28" customHeight="1">
      <c r="A1" s="1" t="inlineStr">
        <is>
          <t>Instructies - CRM Excel Sjabloon</t>
        </is>
      </c>
    </row>
    <row r="2"/>
    <row r="3">
      <c r="A3" s="29" t="inlineStr">
        <is>
          <t>Doel van dit sjabloon</t>
        </is>
      </c>
    </row>
    <row r="4" ht="30" customHeight="1">
      <c r="A4" s="30" t="inlineStr">
        <is>
          <t>Dit CRM-sjabloon helpt je om leads, prospects en klanten centraal bij te houden, inclusief status, verwachte omzet en actiemomenten.</t>
        </is>
      </c>
    </row>
    <row r="5"/>
    <row r="6">
      <c r="A6" s="29" t="inlineStr">
        <is>
          <t>Sheet: CRM_Contacten</t>
        </is>
      </c>
    </row>
    <row r="7" ht="30" customHeight="1">
      <c r="A7" s="30" t="inlineStr">
        <is>
          <t>Vul per relatie één regel in. Verplichte velden zijn Bedrijf, Contactpersoon, Categorie, Status en Potentiële waarde.</t>
        </is>
      </c>
    </row>
    <row r="8"/>
    <row r="9">
      <c r="A9" s="29" t="inlineStr">
        <is>
          <t>Categorie en Status</t>
        </is>
      </c>
    </row>
    <row r="10" ht="30" customHeight="1">
      <c r="A10" s="30" t="inlineStr">
        <is>
          <t>Kies Categorie (Lead / Prospect / Klant) en Status (Nieuw / In gesprek / Offerte / Gewonnen / Verloren) via de keuzelijst in de betreffende cel.</t>
        </is>
      </c>
    </row>
    <row r="11"/>
    <row r="12">
      <c r="A12" s="29" t="inlineStr">
        <is>
          <t>Laatste contactdatum en Volgende actie</t>
        </is>
      </c>
    </row>
    <row r="13" ht="30" customHeight="1">
      <c r="A13" s="30" t="inlineStr">
        <is>
          <t>Werk deze twee kolommen wekelijks bij. Zo blijft duidelijk wanneer een relatie voor het laatst is benaderd en wat de volgende stap is.</t>
        </is>
      </c>
    </row>
    <row r="14"/>
    <row r="15">
      <c r="A15" s="29" t="inlineStr">
        <is>
          <t>Automatische berekeningen</t>
        </is>
      </c>
    </row>
    <row r="16" ht="30" customHeight="1">
      <c r="A16" s="30" t="inlineStr">
        <is>
          <t>Verwachte omzet wordt automatisch berekend als Potentiële waarde x Kans op succes. De Kans van slagen-score wordt automatisch bepaald op basis van Status en Kans op succes.</t>
        </is>
      </c>
    </row>
    <row r="17"/>
    <row r="18">
      <c r="A18" s="29" t="inlineStr">
        <is>
          <t>Kleurcodering</t>
        </is>
      </c>
    </row>
    <row r="19" ht="30" customHeight="1">
      <c r="A19" s="30" t="inlineStr">
        <is>
          <t>Lichtgeel (#FFFBEB) = invoerbare velden. Groen = status Gewonnen. Rood = status Verloren of een verlopen Volgende actie (datum in het verleden).</t>
        </is>
      </c>
    </row>
    <row r="20"/>
    <row r="21">
      <c r="A21" s="29" t="inlineStr">
        <is>
          <t>Sheet: CRM_Dashboard</t>
        </is>
      </c>
    </row>
    <row r="22" ht="30" customHeight="1">
      <c r="A22" s="30" t="inlineStr">
        <is>
          <t>Geeft een managementoverzicht met KPI's (aantallen, totale en verwachte omzet, gemiddelde kans op succes) en drie grafieken: status, categorie en verwachte omzet per maand.</t>
        </is>
      </c>
    </row>
    <row r="23"/>
    <row r="24">
      <c r="A24" s="29" t="inlineStr">
        <is>
          <t>Controleer wekelijks</t>
        </is>
      </c>
    </row>
    <row r="25" ht="30" customHeight="1">
      <c r="A25" s="30" t="inlineStr">
        <is>
          <t>Controleer openstaande acties en verlopen contactmomenten (rood gemarkeerd in CRM_Contacten) en werk de status tijdig bij.</t>
        </is>
      </c>
    </row>
    <row r="26"/>
    <row r="27">
      <c r="A27" s="29" t="inlineStr">
        <is>
          <t>Filters</t>
        </is>
      </c>
    </row>
    <row r="28" ht="30" customHeight="1">
      <c r="A28" s="30" t="inlineStr">
        <is>
          <t>Gebruik de AutoFilter op de headerregel van CRM_Contacten om te filteren op bijvoorbeeld Verantwoordelijke, Status of Provincie.</t>
        </is>
      </c>
    </row>
  </sheetData>
  <mergeCells count="19">
    <mergeCell ref="A1:D1"/>
    <mergeCell ref="A3:D3"/>
    <mergeCell ref="A4:D4"/>
    <mergeCell ref="A6:D6"/>
    <mergeCell ref="A7:D7"/>
    <mergeCell ref="A9:D9"/>
    <mergeCell ref="A10:D10"/>
    <mergeCell ref="A12:D12"/>
    <mergeCell ref="A13:D13"/>
    <mergeCell ref="A15:D15"/>
    <mergeCell ref="A16:D16"/>
    <mergeCell ref="A18:D18"/>
    <mergeCell ref="A19:D19"/>
    <mergeCell ref="A21:D21"/>
    <mergeCell ref="A22:D22"/>
    <mergeCell ref="A24:D24"/>
    <mergeCell ref="A25:D25"/>
    <mergeCell ref="A27:D27"/>
    <mergeCell ref="A28:D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2026-07-02T14:03:42Z</dcterms:created>
  <dcterms:modified xmlns:dcterms="http://purl.org/dc/terms/" xmlns:xsi="http://www.w3.org/2001/XMLSchema-instance" xsi:type="dcterms:W3CDTF">2026-07-02T14:03:42Z</dcterms:modified>
</cp:coreProperties>
</file>