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enstrooster" sheetId="1" state="visible" r:id="rId1"/>
    <sheet xmlns:r="http://schemas.openxmlformats.org/officeDocument/2006/relationships" name="Medewerkers" sheetId="2" state="visible" r:id="rId2"/>
    <sheet xmlns:r="http://schemas.openxmlformats.org/officeDocument/2006/relationships" name="Planningsoverzicht" sheetId="3" state="visible" r:id="rId3"/>
    <sheet xmlns:r="http://schemas.openxmlformats.org/officeDocument/2006/relationships" name="Instruc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hh:mm"/>
    <numFmt numFmtId="166" formatCode="0,00"/>
    <numFmt numFmtId="167" formatCode="&quot;€&quot; #.##0,00"/>
  </numFmts>
  <fonts count="5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0" fontId="0" fillId="4" borderId="1" applyAlignment="1" pivotButton="0" quotePrefix="0" xfId="0">
      <alignment horizontal="left" vertical="center"/>
    </xf>
    <xf numFmtId="167" fontId="0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0" fontId="0" fillId="6" borderId="1" pivotButton="0" quotePrefix="0" xfId="0"/>
    <xf numFmtId="166" fontId="0" fillId="3" borderId="1" applyAlignment="1" pivotButton="0" quotePrefix="0" xfId="0">
      <alignment horizontal="center" vertical="center"/>
    </xf>
    <xf numFmtId="167" fontId="0" fillId="3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2" fillId="6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166" fontId="3" fillId="0" borderId="0" pivotButton="0" quotePrefix="0" xfId="0"/>
    <xf numFmtId="167" fontId="3" fillId="0" borderId="0" pivotButton="0" quotePrefix="0" xfId="0"/>
    <xf numFmtId="167" fontId="0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0" fillId="3" borderId="1" applyAlignment="1" pivotButton="0" quotePrefix="0" xfId="0">
      <alignment horizontal="center" vertical="center"/>
    </xf>
    <xf numFmtId="167" fontId="0" fillId="3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16A34A"/>
        </patternFill>
      </fill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Geplande uren per medewerker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'Planningsoverzicht'!C12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'Planningsoverzicht'!$A$13:$A$22</f>
            </numRef>
          </cat>
          <val>
            <numRef>
              <f>'Planningsoverzicht'!$C$13:$C$22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Medewerker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Uren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Loonkosten per dag</a:t>
            </a:r>
          </a:p>
        </rich>
      </tx>
    </title>
    <plotArea>
      <lineChart>
        <grouping val="standard"/>
        <ser>
          <idx val="0"/>
          <order val="0"/>
          <tx>
            <strRef>
              <f>'Planningsoverzicht'!B26</f>
            </strRef>
          </tx>
          <spPr>
            <a:ln xmlns:a="http://schemas.openxmlformats.org/drawingml/2006/main" w="20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'Planningsoverzicht'!$A$27:$A$32</f>
            </numRef>
          </cat>
          <val>
            <numRef>
              <f>'Planningsoverzicht'!$B$27:$B$32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Datum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Loonkosten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diensten per functie</a:t>
            </a:r>
          </a:p>
        </rich>
      </tx>
    </title>
    <plotArea>
      <pieChart>
        <varyColors val="1"/>
        <ser>
          <idx val="0"/>
          <order val="0"/>
          <tx>
            <strRef>
              <f>'Planningsoverzicht'!B36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'Planningsoverzicht'!$A$37:$A$41</f>
            </numRef>
          </cat>
          <val>
            <numRef>
              <f>'Planningsoverzicht'!$B$37:$B$41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20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38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1" customWidth="1" min="9" max="9"/>
    <col width="11" customWidth="1" min="10" max="10"/>
    <col width="10" customWidth="1" min="11" max="11"/>
    <col width="12" customWidth="1" min="12" max="12"/>
    <col width="20" customWidth="1" min="13" max="13"/>
    <col width="13" customWidth="1" min="14" max="14"/>
    <col width="11" customWidth="1" min="15" max="15"/>
  </cols>
  <sheetData>
    <row r="1" ht="26" customHeight="1">
      <c r="A1" s="1" t="inlineStr">
        <is>
          <t>Dienstrooster Horeca 2026</t>
        </is>
      </c>
    </row>
    <row r="2">
      <c r="A2" s="2" t="inlineStr">
        <is>
          <t>Datum</t>
        </is>
      </c>
      <c r="B2" s="2" t="inlineStr">
        <is>
          <t>Dag</t>
        </is>
      </c>
      <c r="C2" s="2" t="inlineStr">
        <is>
          <t>Medewerker</t>
        </is>
      </c>
      <c r="D2" s="2" t="inlineStr">
        <is>
          <t>Functie</t>
        </is>
      </c>
      <c r="E2" s="2" t="inlineStr">
        <is>
          <t>Locatie</t>
        </is>
      </c>
      <c r="F2" s="2" t="inlineStr">
        <is>
          <t>Dienst</t>
        </is>
      </c>
      <c r="G2" s="2" t="inlineStr">
        <is>
          <t>Starttijd</t>
        </is>
      </c>
      <c r="H2" s="2" t="inlineStr">
        <is>
          <t>Eindtijd</t>
        </is>
      </c>
      <c r="I2" s="2" t="inlineStr">
        <is>
          <t>Pauze (min)</t>
        </is>
      </c>
      <c r="J2" s="2" t="inlineStr">
        <is>
          <t>Uren totaal</t>
        </is>
      </c>
      <c r="K2" s="2" t="inlineStr">
        <is>
          <t>Uurloon</t>
        </is>
      </c>
      <c r="L2" s="2" t="inlineStr">
        <is>
          <t>Loonkosten</t>
        </is>
      </c>
      <c r="M2" s="2" t="inlineStr">
        <is>
          <t>Opmerking</t>
        </is>
      </c>
      <c r="N2" s="2" t="inlineStr">
        <is>
          <t>Bezetting OK?</t>
        </is>
      </c>
      <c r="O2" s="2" t="inlineStr">
        <is>
          <t>Overwerk</t>
        </is>
      </c>
    </row>
    <row r="3">
      <c r="A3" s="35" t="n">
        <v>46055</v>
      </c>
      <c r="B3" s="4">
        <f>TEXT(A3,"dddd")</f>
        <v/>
      </c>
      <c r="C3" s="5" t="inlineStr">
        <is>
          <t>Sanne de Vries</t>
        </is>
      </c>
      <c r="D3" s="5" t="inlineStr">
        <is>
          <t>bediening</t>
        </is>
      </c>
      <c r="E3" s="6" t="inlineStr">
        <is>
          <t>Amsterdam</t>
        </is>
      </c>
      <c r="F3" s="5" t="inlineStr">
        <is>
          <t>avondshift</t>
        </is>
      </c>
      <c r="G3" s="36" t="n">
        <v>0.7083333333333334</v>
      </c>
      <c r="H3" s="36" t="n">
        <v>0.9583333333333334</v>
      </c>
      <c r="I3" s="5" t="n">
        <v>30</v>
      </c>
      <c r="J3" s="37">
        <f>((H3-G3)*24)-(I3/60)</f>
        <v/>
      </c>
      <c r="K3" s="38">
        <f>IFERROR(VLOOKUP(C3,Medewerkers!$A:$C,3,FALSE),0)</f>
        <v/>
      </c>
      <c r="L3" s="38">
        <f>J3*K3</f>
        <v/>
      </c>
      <c r="M3" s="10" t="inlineStr"/>
      <c r="N3" s="4">
        <f>IF(COUNTIF($A:$A,A3)&gt;1,"Controleer","OK")</f>
        <v/>
      </c>
      <c r="O3" s="4">
        <f>IF(J3&gt;8,"Overwerk","Normaal")</f>
        <v/>
      </c>
    </row>
    <row r="4">
      <c r="A4" s="39" t="n">
        <v>46055</v>
      </c>
      <c r="B4" s="4">
        <f>TEXT(A4,"dddd")</f>
        <v/>
      </c>
      <c r="C4" s="5" t="inlineStr">
        <is>
          <t>Daan Jansen</t>
        </is>
      </c>
      <c r="D4" s="5" t="inlineStr">
        <is>
          <t>bar</t>
        </is>
      </c>
      <c r="E4" s="12" t="inlineStr">
        <is>
          <t>Rotterdam</t>
        </is>
      </c>
      <c r="F4" s="5" t="inlineStr">
        <is>
          <t>avonddienst</t>
        </is>
      </c>
      <c r="G4" s="36" t="n">
        <v>0.6666666666666666</v>
      </c>
      <c r="H4" s="36" t="n">
        <v>0.9583333333333334</v>
      </c>
      <c r="I4" s="5" t="n">
        <v>30</v>
      </c>
      <c r="J4" s="37">
        <f>((H4-G4)*24)-(I4/60)</f>
        <v/>
      </c>
      <c r="K4" s="38">
        <f>IFERROR(VLOOKUP(C4,Medewerkers!$A:$C,3,FALSE),0)</f>
        <v/>
      </c>
      <c r="L4" s="38">
        <f>J4*K4</f>
        <v/>
      </c>
      <c r="M4" s="13" t="inlineStr">
        <is>
          <t>extra barondersteuning</t>
        </is>
      </c>
      <c r="N4" s="4">
        <f>IF(COUNTIF($A:$A,A4)&gt;1,"Controleer","OK")</f>
        <v/>
      </c>
      <c r="O4" s="4">
        <f>IF(J4&gt;8,"Overwerk","Normaal")</f>
        <v/>
      </c>
    </row>
    <row r="5">
      <c r="A5" s="35" t="n">
        <v>46056</v>
      </c>
      <c r="B5" s="4">
        <f>TEXT(A5,"dddd")</f>
        <v/>
      </c>
      <c r="C5" s="5" t="inlineStr">
        <is>
          <t>Emma Bakker</t>
        </is>
      </c>
      <c r="D5" s="5" t="inlineStr">
        <is>
          <t>keuken</t>
        </is>
      </c>
      <c r="E5" s="6" t="inlineStr">
        <is>
          <t>Utrecht</t>
        </is>
      </c>
      <c r="F5" s="5" t="inlineStr">
        <is>
          <t>lunchshift</t>
        </is>
      </c>
      <c r="G5" s="36" t="n">
        <v>0.4583333333333333</v>
      </c>
      <c r="H5" s="36" t="n">
        <v>0.6666666666666666</v>
      </c>
      <c r="I5" s="5" t="n">
        <v>15</v>
      </c>
      <c r="J5" s="37">
        <f>((H5-G5)*24)-(I5/60)</f>
        <v/>
      </c>
      <c r="K5" s="38">
        <f>IFERROR(VLOOKUP(C5,Medewerkers!$A:$C,3,FALSE),0)</f>
        <v/>
      </c>
      <c r="L5" s="38">
        <f>J5*K5</f>
        <v/>
      </c>
      <c r="M5" s="10" t="inlineStr"/>
      <c r="N5" s="4">
        <f>IF(COUNTIF($A:$A,A5)&gt;1,"Controleer","OK")</f>
        <v/>
      </c>
      <c r="O5" s="4">
        <f>IF(J5&gt;8,"Overwerk","Normaal")</f>
        <v/>
      </c>
    </row>
    <row r="6">
      <c r="A6" s="39" t="n">
        <v>46056</v>
      </c>
      <c r="B6" s="4">
        <f>TEXT(A6,"dddd")</f>
        <v/>
      </c>
      <c r="C6" s="5" t="inlineStr">
        <is>
          <t>Lars van Dijk</t>
        </is>
      </c>
      <c r="D6" s="5" t="inlineStr">
        <is>
          <t>afwas</t>
        </is>
      </c>
      <c r="E6" s="12" t="inlineStr">
        <is>
          <t>Eindhoven</t>
        </is>
      </c>
      <c r="F6" s="5" t="inlineStr">
        <is>
          <t>avonddienst</t>
        </is>
      </c>
      <c r="G6" s="36" t="n">
        <v>0.6666666666666666</v>
      </c>
      <c r="H6" s="36" t="n">
        <v>0.9583333333333334</v>
      </c>
      <c r="I6" s="5" t="n">
        <v>30</v>
      </c>
      <c r="J6" s="37">
        <f>((H6-G6)*24)-(I6/60)</f>
        <v/>
      </c>
      <c r="K6" s="38">
        <f>IFERROR(VLOOKUP(C6,Medewerkers!$A:$C,3,FALSE),0)</f>
        <v/>
      </c>
      <c r="L6" s="38">
        <f>J6*K6</f>
        <v/>
      </c>
      <c r="M6" s="13" t="inlineStr"/>
      <c r="N6" s="4">
        <f>IF(COUNTIF($A:$A,A6)&gt;1,"Controleer","OK")</f>
        <v/>
      </c>
      <c r="O6" s="4">
        <f>IF(J6&gt;8,"Overwerk","Normaal")</f>
        <v/>
      </c>
    </row>
    <row r="7">
      <c r="A7" s="35" t="n">
        <v>46057</v>
      </c>
      <c r="B7" s="4">
        <f>TEXT(A7,"dddd")</f>
        <v/>
      </c>
      <c r="C7" s="5" t="inlineStr">
        <is>
          <t>Sophie Peters</t>
        </is>
      </c>
      <c r="D7" s="5" t="inlineStr">
        <is>
          <t>bediening</t>
        </is>
      </c>
      <c r="E7" s="6" t="inlineStr">
        <is>
          <t>Den Haag</t>
        </is>
      </c>
      <c r="F7" s="5" t="inlineStr">
        <is>
          <t>middagdienst</t>
        </is>
      </c>
      <c r="G7" s="36" t="n">
        <v>0.5</v>
      </c>
      <c r="H7" s="36" t="n">
        <v>0.8333333333333334</v>
      </c>
      <c r="I7" s="5" t="n">
        <v>45</v>
      </c>
      <c r="J7" s="37">
        <f>((H7-G7)*24)-(I7/60)</f>
        <v/>
      </c>
      <c r="K7" s="38">
        <f>IFERROR(VLOOKUP(C7,Medewerkers!$A:$C,3,FALSE),0)</f>
        <v/>
      </c>
      <c r="L7" s="38">
        <f>J7*K7</f>
        <v/>
      </c>
      <c r="M7" s="10" t="inlineStr"/>
      <c r="N7" s="4">
        <f>IF(COUNTIF($A:$A,A7)&gt;1,"Controleer","OK")</f>
        <v/>
      </c>
      <c r="O7" s="4">
        <f>IF(J7&gt;8,"Overwerk","Normaal")</f>
        <v/>
      </c>
    </row>
    <row r="8">
      <c r="A8" s="39" t="n">
        <v>46059</v>
      </c>
      <c r="B8" s="4">
        <f>TEXT(A8,"dddd")</f>
        <v/>
      </c>
      <c r="C8" s="5" t="inlineStr">
        <is>
          <t>Bram de Boer</t>
        </is>
      </c>
      <c r="D8" s="5" t="inlineStr">
        <is>
          <t>bar</t>
        </is>
      </c>
      <c r="E8" s="12" t="inlineStr">
        <is>
          <t>Haarlem</t>
        </is>
      </c>
      <c r="F8" s="5" t="inlineStr">
        <is>
          <t>weekenddienst</t>
        </is>
      </c>
      <c r="G8" s="36" t="n">
        <v>0.5833333333333334</v>
      </c>
      <c r="H8" s="36" t="n">
        <v>0.9583333333333334</v>
      </c>
      <c r="I8" s="5" t="n">
        <v>30</v>
      </c>
      <c r="J8" s="37">
        <f>((H8-G8)*24)-(I8/60)</f>
        <v/>
      </c>
      <c r="K8" s="38">
        <f>IFERROR(VLOOKUP(C8,Medewerkers!$A:$C,3,FALSE),0)</f>
        <v/>
      </c>
      <c r="L8" s="38">
        <f>J8*K8</f>
        <v/>
      </c>
      <c r="M8" s="13" t="inlineStr">
        <is>
          <t>druk weekend</t>
        </is>
      </c>
      <c r="N8" s="4">
        <f>IF(COUNTIF($A:$A,A8)&gt;1,"Controleer","OK")</f>
        <v/>
      </c>
      <c r="O8" s="4">
        <f>IF(J8&gt;8,"Overwerk","Normaal")</f>
        <v/>
      </c>
    </row>
    <row r="9">
      <c r="A9" s="35" t="n">
        <v>46059</v>
      </c>
      <c r="B9" s="4">
        <f>TEXT(A9,"dddd")</f>
        <v/>
      </c>
      <c r="C9" s="5" t="inlineStr">
        <is>
          <t>Julia Smit</t>
        </is>
      </c>
      <c r="D9" s="5" t="inlineStr">
        <is>
          <t>keuken</t>
        </is>
      </c>
      <c r="E9" s="6" t="inlineStr">
        <is>
          <t>Groningen</t>
        </is>
      </c>
      <c r="F9" s="5" t="inlineStr">
        <is>
          <t>lunchshift</t>
        </is>
      </c>
      <c r="G9" s="36" t="n">
        <v>0.4166666666666667</v>
      </c>
      <c r="H9" s="36" t="n">
        <v>0.625</v>
      </c>
      <c r="I9" s="5" t="n">
        <v>0</v>
      </c>
      <c r="J9" s="37">
        <f>((H9-G9)*24)-(I9/60)</f>
        <v/>
      </c>
      <c r="K9" s="38">
        <f>IFERROR(VLOOKUP(C9,Medewerkers!$A:$C,3,FALSE),0)</f>
        <v/>
      </c>
      <c r="L9" s="38">
        <f>J9*K9</f>
        <v/>
      </c>
      <c r="M9" s="10" t="inlineStr"/>
      <c r="N9" s="4">
        <f>IF(COUNTIF($A:$A,A9)&gt;1,"Controleer","OK")</f>
        <v/>
      </c>
      <c r="O9" s="4">
        <f>IF(J9&gt;8,"Overwerk","Normaal")</f>
        <v/>
      </c>
    </row>
    <row r="10">
      <c r="A10" s="39" t="n">
        <v>46060</v>
      </c>
      <c r="B10" s="4">
        <f>TEXT(A10,"dddd")</f>
        <v/>
      </c>
      <c r="C10" s="5" t="inlineStr">
        <is>
          <t>Thijs Visser</t>
        </is>
      </c>
      <c r="D10" s="5" t="inlineStr">
        <is>
          <t>bediening</t>
        </is>
      </c>
      <c r="E10" s="12" t="inlineStr">
        <is>
          <t>Breda</t>
        </is>
      </c>
      <c r="F10" s="5" t="inlineStr">
        <is>
          <t>avonddienst</t>
        </is>
      </c>
      <c r="G10" s="36" t="n">
        <v>0.6666666666666666</v>
      </c>
      <c r="H10" s="36" t="n">
        <v>0.9895833333333334</v>
      </c>
      <c r="I10" s="5" t="n">
        <v>15</v>
      </c>
      <c r="J10" s="37">
        <f>((H10-G10)*24)-(I10/60)</f>
        <v/>
      </c>
      <c r="K10" s="38">
        <f>IFERROR(VLOOKUP(C10,Medewerkers!$A:$C,3,FALSE),0)</f>
        <v/>
      </c>
      <c r="L10" s="38">
        <f>J10*K10</f>
        <v/>
      </c>
      <c r="M10" s="13" t="inlineStr"/>
      <c r="N10" s="4">
        <f>IF(COUNTIF($A:$A,A10)&gt;1,"Controleer","OK")</f>
        <v/>
      </c>
      <c r="O10" s="4">
        <f>IF(J10&gt;8,"Overwerk","Normaal")</f>
        <v/>
      </c>
    </row>
    <row r="11">
      <c r="A11" s="35" t="n">
        <v>46061</v>
      </c>
      <c r="B11" s="4">
        <f>TEXT(A11,"dddd")</f>
        <v/>
      </c>
      <c r="C11" s="5" t="inlineStr">
        <is>
          <t>Lieke Mulder</t>
        </is>
      </c>
      <c r="D11" s="5" t="inlineStr">
        <is>
          <t>host</t>
        </is>
      </c>
      <c r="E11" s="6" t="inlineStr">
        <is>
          <t>Nijmegen</t>
        </is>
      </c>
      <c r="F11" s="5" t="inlineStr">
        <is>
          <t>brunchshift</t>
        </is>
      </c>
      <c r="G11" s="36" t="n">
        <v>0.375</v>
      </c>
      <c r="H11" s="36" t="n">
        <v>0.5833333333333334</v>
      </c>
      <c r="I11" s="5" t="n">
        <v>15</v>
      </c>
      <c r="J11" s="37">
        <f>((H11-G11)*24)-(I11/60)</f>
        <v/>
      </c>
      <c r="K11" s="38">
        <f>IFERROR(VLOOKUP(C11,Medewerkers!$A:$C,3,FALSE),0)</f>
        <v/>
      </c>
      <c r="L11" s="38">
        <f>J11*K11</f>
        <v/>
      </c>
      <c r="M11" s="10" t="inlineStr">
        <is>
          <t>nieuwe medewerker</t>
        </is>
      </c>
      <c r="N11" s="4">
        <f>IF(COUNTIF($A:$A,A11)&gt;1,"Controleer","OK")</f>
        <v/>
      </c>
      <c r="O11" s="4">
        <f>IF(J11&gt;8,"Overwerk","Normaal")</f>
        <v/>
      </c>
    </row>
    <row r="12">
      <c r="A12" s="39" t="n">
        <v>46061</v>
      </c>
      <c r="B12" s="4">
        <f>TEXT(A12,"dddd")</f>
        <v/>
      </c>
      <c r="C12" s="5" t="inlineStr">
        <is>
          <t>Ruben Kok</t>
        </is>
      </c>
      <c r="D12" s="5" t="inlineStr">
        <is>
          <t>afwas</t>
        </is>
      </c>
      <c r="E12" s="12" t="inlineStr">
        <is>
          <t>Tilburg</t>
        </is>
      </c>
      <c r="F12" s="5" t="inlineStr">
        <is>
          <t>sluitdienst</t>
        </is>
      </c>
      <c r="G12" s="36" t="n">
        <v>0.7916666666666666</v>
      </c>
      <c r="H12" s="36" t="n">
        <v>0.9895833333333334</v>
      </c>
      <c r="I12" s="5" t="n">
        <v>0</v>
      </c>
      <c r="J12" s="37">
        <f>((H12-G12)*24)-(I12/60)</f>
        <v/>
      </c>
      <c r="K12" s="38">
        <f>IFERROR(VLOOKUP(C12,Medewerkers!$A:$C,3,FALSE),0)</f>
        <v/>
      </c>
      <c r="L12" s="38">
        <f>J12*K12</f>
        <v/>
      </c>
      <c r="M12" s="13" t="inlineStr"/>
      <c r="N12" s="4">
        <f>IF(COUNTIF($A:$A,A12)&gt;1,"Controleer","OK")</f>
        <v/>
      </c>
      <c r="O12" s="4">
        <f>IF(J12&gt;8,"Overwerk","Normaal")</f>
        <v/>
      </c>
    </row>
    <row r="13"/>
    <row r="14">
      <c r="I14" s="14" t="inlineStr">
        <is>
          <t>Totaal:</t>
        </is>
      </c>
      <c r="J14" s="40">
        <f>SUM(J3:J12)</f>
        <v/>
      </c>
      <c r="L14" s="41">
        <f>SUM(L3:L12)</f>
        <v/>
      </c>
    </row>
  </sheetData>
  <mergeCells count="1">
    <mergeCell ref="A1:O1"/>
  </mergeCells>
  <conditionalFormatting sqref="N3:N12">
    <cfRule type="expression" priority="1" dxfId="0" stopIfTrue="1">
      <formula>$N3="OK"</formula>
    </cfRule>
    <cfRule type="expression" priority="2" dxfId="1" stopIfTrue="1">
      <formula>$N3="Controleer"</formula>
    </cfRule>
  </conditionalFormatting>
  <conditionalFormatting sqref="J3:J12">
    <cfRule type="expression" priority="3" dxfId="1" stopIfTrue="1">
      <formula>$J3&gt;10</formula>
    </cfRule>
  </conditionalFormatting>
  <conditionalFormatting sqref="O3:O12">
    <cfRule type="expression" priority="4" dxfId="1" stopIfTrue="1">
      <formula>$O3="Overwerk"</formula>
    </cfRule>
  </conditionalFormatting>
  <dataValidations count="2">
    <dataValidation sqref="D3:D12" showErrorMessage="1" showInputMessage="1" allowBlank="1" type="list">
      <formula1>"bediening,bar,keuken,afwas,host"</formula1>
    </dataValidation>
    <dataValidation sqref="F3:F12" showErrorMessage="1" showInputMessage="1" allowBlank="1" type="list">
      <formula1>"avondshift,avonddienst,lunchshift,middagdienst,weekenddienst,brunchshift,sluitdienst"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5" customWidth="1" min="11" max="11"/>
    <col width="13" customWidth="1" min="12" max="12"/>
    <col width="20" customWidth="1" min="13" max="13"/>
    <col width="15" customWidth="1" min="14" max="14"/>
    <col width="18" customWidth="1" min="15" max="15"/>
  </cols>
  <sheetData>
    <row r="1" ht="26" customHeight="1">
      <c r="A1" s="1" t="inlineStr">
        <is>
          <t>Medewerkers en Loonparameters</t>
        </is>
      </c>
    </row>
    <row r="2">
      <c r="A2" s="2" t="inlineStr">
        <is>
          <t>Medewerker</t>
        </is>
      </c>
      <c r="B2" s="2" t="inlineStr">
        <is>
          <t>Functie</t>
        </is>
      </c>
      <c r="C2" s="2" t="inlineStr">
        <is>
          <t>Uurloon</t>
        </is>
      </c>
      <c r="D2" s="2" t="inlineStr">
        <is>
          <t>Beschikbaar ma</t>
        </is>
      </c>
      <c r="E2" s="2" t="inlineStr">
        <is>
          <t>Beschikbaar di</t>
        </is>
      </c>
      <c r="F2" s="2" t="inlineStr">
        <is>
          <t>Beschikbaar wo</t>
        </is>
      </c>
      <c r="G2" s="2" t="inlineStr">
        <is>
          <t>Beschikbaar do</t>
        </is>
      </c>
      <c r="H2" s="2" t="inlineStr">
        <is>
          <t>Beschikbaar vr</t>
        </is>
      </c>
      <c r="I2" s="2" t="inlineStr">
        <is>
          <t>Beschikbaar za</t>
        </is>
      </c>
      <c r="J2" s="2" t="inlineStr">
        <is>
          <t>Beschikbaar zo</t>
        </is>
      </c>
      <c r="K2" s="2" t="inlineStr">
        <is>
          <t>Contracturen/week</t>
        </is>
      </c>
      <c r="L2" s="2" t="inlineStr">
        <is>
          <t>Telefoon</t>
        </is>
      </c>
      <c r="M2" s="2" t="inlineStr">
        <is>
          <t>Opmerking</t>
        </is>
      </c>
      <c r="N2" s="2" t="inlineStr">
        <is>
          <t>Geplande uren/week</t>
        </is>
      </c>
      <c r="O2" s="2" t="inlineStr">
        <is>
          <t>Verschil contract-gepland</t>
        </is>
      </c>
    </row>
    <row r="3">
      <c r="A3" s="17" t="inlineStr">
        <is>
          <t>Sanne de Vries</t>
        </is>
      </c>
      <c r="B3" s="5" t="inlineStr">
        <is>
          <t>bediening</t>
        </is>
      </c>
      <c r="C3" s="42" t="n">
        <v>14.5</v>
      </c>
      <c r="D3" s="5" t="inlineStr">
        <is>
          <t>Ja</t>
        </is>
      </c>
      <c r="E3" s="5" t="inlineStr">
        <is>
          <t>Ja</t>
        </is>
      </c>
      <c r="F3" s="5" t="inlineStr">
        <is>
          <t>Nee</t>
        </is>
      </c>
      <c r="G3" s="5" t="inlineStr">
        <is>
          <t>Ja</t>
        </is>
      </c>
      <c r="H3" s="5" t="inlineStr">
        <is>
          <t>Ja</t>
        </is>
      </c>
      <c r="I3" s="5" t="inlineStr">
        <is>
          <t>Nee</t>
        </is>
      </c>
      <c r="J3" s="5" t="inlineStr">
        <is>
          <t>Nee</t>
        </is>
      </c>
      <c r="K3" s="5" t="n">
        <v>24</v>
      </c>
      <c r="L3" s="5" t="inlineStr">
        <is>
          <t>06-11223344</t>
        </is>
      </c>
      <c r="M3" s="17" t="inlineStr">
        <is>
          <t>flexibel inzetbaar</t>
        </is>
      </c>
      <c r="N3" s="37">
        <f>SUMIF(Dienstrooster!$C:$C,A3,Dienstrooster!$J:$J)</f>
        <v/>
      </c>
      <c r="O3" s="37">
        <f>N3-K3</f>
        <v/>
      </c>
    </row>
    <row r="4">
      <c r="A4" s="17" t="inlineStr">
        <is>
          <t>Daan Jansen</t>
        </is>
      </c>
      <c r="B4" s="5" t="inlineStr">
        <is>
          <t>bar</t>
        </is>
      </c>
      <c r="C4" s="42" t="n">
        <v>15</v>
      </c>
      <c r="D4" s="5" t="inlineStr">
        <is>
          <t>Nee</t>
        </is>
      </c>
      <c r="E4" s="5" t="inlineStr">
        <is>
          <t>Ja</t>
        </is>
      </c>
      <c r="F4" s="5" t="inlineStr">
        <is>
          <t>Ja</t>
        </is>
      </c>
      <c r="G4" s="5" t="inlineStr">
        <is>
          <t>Nee</t>
        </is>
      </c>
      <c r="H4" s="5" t="inlineStr">
        <is>
          <t>Ja</t>
        </is>
      </c>
      <c r="I4" s="5" t="inlineStr">
        <is>
          <t>Ja</t>
        </is>
      </c>
      <c r="J4" s="5" t="inlineStr">
        <is>
          <t>Nee</t>
        </is>
      </c>
      <c r="K4" s="5" t="n">
        <v>32</v>
      </c>
      <c r="L4" s="5" t="inlineStr">
        <is>
          <t>06-22334455</t>
        </is>
      </c>
      <c r="M4" s="17" t="inlineStr">
        <is>
          <t>ervaren barman</t>
        </is>
      </c>
      <c r="N4" s="37">
        <f>SUMIF(Dienstrooster!$C:$C,A4,Dienstrooster!$J:$J)</f>
        <v/>
      </c>
      <c r="O4" s="37">
        <f>N4-K4</f>
        <v/>
      </c>
    </row>
    <row r="5">
      <c r="A5" s="17" t="inlineStr">
        <is>
          <t>Emma Bakker</t>
        </is>
      </c>
      <c r="B5" s="5" t="inlineStr">
        <is>
          <t>keuken</t>
        </is>
      </c>
      <c r="C5" s="42" t="n">
        <v>16.5</v>
      </c>
      <c r="D5" s="5" t="inlineStr">
        <is>
          <t>Ja</t>
        </is>
      </c>
      <c r="E5" s="5" t="inlineStr">
        <is>
          <t>Ja</t>
        </is>
      </c>
      <c r="F5" s="5" t="inlineStr">
        <is>
          <t>Ja</t>
        </is>
      </c>
      <c r="G5" s="5" t="inlineStr">
        <is>
          <t>Nee</t>
        </is>
      </c>
      <c r="H5" s="5" t="inlineStr">
        <is>
          <t>Nee</t>
        </is>
      </c>
      <c r="I5" s="5" t="inlineStr">
        <is>
          <t>Ja</t>
        </is>
      </c>
      <c r="J5" s="5" t="inlineStr">
        <is>
          <t>Nee</t>
        </is>
      </c>
      <c r="K5" s="5" t="n">
        <v>16</v>
      </c>
      <c r="L5" s="5" t="inlineStr">
        <is>
          <t>06-33445566</t>
        </is>
      </c>
      <c r="M5" s="17" t="inlineStr"/>
      <c r="N5" s="37">
        <f>SUMIF(Dienstrooster!$C:$C,A5,Dienstrooster!$J:$J)</f>
        <v/>
      </c>
      <c r="O5" s="37">
        <f>N5-K5</f>
        <v/>
      </c>
    </row>
    <row r="6">
      <c r="A6" s="17" t="inlineStr">
        <is>
          <t>Lars van Dijk</t>
        </is>
      </c>
      <c r="B6" s="5" t="inlineStr">
        <is>
          <t>afwas</t>
        </is>
      </c>
      <c r="C6" s="42" t="n">
        <v>13</v>
      </c>
      <c r="D6" s="5" t="inlineStr">
        <is>
          <t>Ja</t>
        </is>
      </c>
      <c r="E6" s="5" t="inlineStr">
        <is>
          <t>Nee</t>
        </is>
      </c>
      <c r="F6" s="5" t="inlineStr">
        <is>
          <t>Ja</t>
        </is>
      </c>
      <c r="G6" s="5" t="inlineStr">
        <is>
          <t>Ja</t>
        </is>
      </c>
      <c r="H6" s="5" t="inlineStr">
        <is>
          <t>Nee</t>
        </is>
      </c>
      <c r="I6" s="5" t="inlineStr">
        <is>
          <t>Ja</t>
        </is>
      </c>
      <c r="J6" s="5" t="inlineStr">
        <is>
          <t>Nee</t>
        </is>
      </c>
      <c r="K6" s="5" t="n">
        <v>20</v>
      </c>
      <c r="L6" s="5" t="inlineStr">
        <is>
          <t>06-44556677</t>
        </is>
      </c>
      <c r="M6" s="17" t="inlineStr">
        <is>
          <t>student</t>
        </is>
      </c>
      <c r="N6" s="37">
        <f>SUMIF(Dienstrooster!$C:$C,A6,Dienstrooster!$J:$J)</f>
        <v/>
      </c>
      <c r="O6" s="37">
        <f>N6-K6</f>
        <v/>
      </c>
    </row>
    <row r="7">
      <c r="A7" s="17" t="inlineStr">
        <is>
          <t>Sophie Peters</t>
        </is>
      </c>
      <c r="B7" s="5" t="inlineStr">
        <is>
          <t>bediening</t>
        </is>
      </c>
      <c r="C7" s="42" t="n">
        <v>14.75</v>
      </c>
      <c r="D7" s="5" t="inlineStr">
        <is>
          <t>Nee</t>
        </is>
      </c>
      <c r="E7" s="5" t="inlineStr">
        <is>
          <t>Ja</t>
        </is>
      </c>
      <c r="F7" s="5" t="inlineStr">
        <is>
          <t>Nee</t>
        </is>
      </c>
      <c r="G7" s="5" t="inlineStr">
        <is>
          <t>Ja</t>
        </is>
      </c>
      <c r="H7" s="5" t="inlineStr">
        <is>
          <t>Ja</t>
        </is>
      </c>
      <c r="I7" s="5" t="inlineStr">
        <is>
          <t>Nee</t>
        </is>
      </c>
      <c r="J7" s="5" t="inlineStr">
        <is>
          <t>Ja</t>
        </is>
      </c>
      <c r="K7" s="5" t="n">
        <v>28</v>
      </c>
      <c r="L7" s="5" t="inlineStr">
        <is>
          <t>06-55667788</t>
        </is>
      </c>
      <c r="M7" s="17" t="inlineStr"/>
      <c r="N7" s="37">
        <f>SUMIF(Dienstrooster!$C:$C,A7,Dienstrooster!$J:$J)</f>
        <v/>
      </c>
      <c r="O7" s="37">
        <f>N7-K7</f>
        <v/>
      </c>
    </row>
    <row r="8">
      <c r="A8" s="17" t="inlineStr">
        <is>
          <t>Bram de Boer</t>
        </is>
      </c>
      <c r="B8" s="5" t="inlineStr">
        <is>
          <t>bar</t>
        </is>
      </c>
      <c r="C8" s="42" t="n">
        <v>17</v>
      </c>
      <c r="D8" s="5" t="inlineStr">
        <is>
          <t>Ja</t>
        </is>
      </c>
      <c r="E8" s="5" t="inlineStr">
        <is>
          <t>Nee</t>
        </is>
      </c>
      <c r="F8" s="5" t="inlineStr">
        <is>
          <t>Ja</t>
        </is>
      </c>
      <c r="G8" s="5" t="inlineStr">
        <is>
          <t>Nee</t>
        </is>
      </c>
      <c r="H8" s="5" t="inlineStr">
        <is>
          <t>Ja</t>
        </is>
      </c>
      <c r="I8" s="5" t="inlineStr">
        <is>
          <t>Ja</t>
        </is>
      </c>
      <c r="J8" s="5" t="inlineStr">
        <is>
          <t>Ja</t>
        </is>
      </c>
      <c r="K8" s="5" t="n">
        <v>16</v>
      </c>
      <c r="L8" s="5" t="inlineStr">
        <is>
          <t>06-66778899</t>
        </is>
      </c>
      <c r="M8" s="17" t="inlineStr">
        <is>
          <t>weekendbeschikbaar</t>
        </is>
      </c>
      <c r="N8" s="37">
        <f>SUMIF(Dienstrooster!$C:$C,A8,Dienstrooster!$J:$J)</f>
        <v/>
      </c>
      <c r="O8" s="37">
        <f>N8-K8</f>
        <v/>
      </c>
    </row>
    <row r="9">
      <c r="A9" s="17" t="inlineStr">
        <is>
          <t>Julia Smit</t>
        </is>
      </c>
      <c r="B9" s="5" t="inlineStr">
        <is>
          <t>keuken</t>
        </is>
      </c>
      <c r="C9" s="42" t="n">
        <v>18</v>
      </c>
      <c r="D9" s="5" t="inlineStr">
        <is>
          <t>Ja</t>
        </is>
      </c>
      <c r="E9" s="5" t="inlineStr">
        <is>
          <t>Ja</t>
        </is>
      </c>
      <c r="F9" s="5" t="inlineStr">
        <is>
          <t>Nee</t>
        </is>
      </c>
      <c r="G9" s="5" t="inlineStr">
        <is>
          <t>Ja</t>
        </is>
      </c>
      <c r="H9" s="5" t="inlineStr">
        <is>
          <t>Nee</t>
        </is>
      </c>
      <c r="I9" s="5" t="inlineStr">
        <is>
          <t>Nee</t>
        </is>
      </c>
      <c r="J9" s="5" t="inlineStr">
        <is>
          <t>Nee</t>
        </is>
      </c>
      <c r="K9" s="5" t="n">
        <v>32</v>
      </c>
      <c r="L9" s="5" t="inlineStr">
        <is>
          <t>06-77889900</t>
        </is>
      </c>
      <c r="M9" s="17" t="inlineStr">
        <is>
          <t>sous-chef</t>
        </is>
      </c>
      <c r="N9" s="37">
        <f>SUMIF(Dienstrooster!$C:$C,A9,Dienstrooster!$J:$J)</f>
        <v/>
      </c>
      <c r="O9" s="37">
        <f>N9-K9</f>
        <v/>
      </c>
    </row>
    <row r="10">
      <c r="A10" s="17" t="inlineStr">
        <is>
          <t>Thijs Visser</t>
        </is>
      </c>
      <c r="B10" s="5" t="inlineStr">
        <is>
          <t>bediening</t>
        </is>
      </c>
      <c r="C10" s="42" t="n">
        <v>15.25</v>
      </c>
      <c r="D10" s="5" t="inlineStr">
        <is>
          <t>Nee</t>
        </is>
      </c>
      <c r="E10" s="5" t="inlineStr">
        <is>
          <t>Nee</t>
        </is>
      </c>
      <c r="F10" s="5" t="inlineStr">
        <is>
          <t>Ja</t>
        </is>
      </c>
      <c r="G10" s="5" t="inlineStr">
        <is>
          <t>Ja</t>
        </is>
      </c>
      <c r="H10" s="5" t="inlineStr">
        <is>
          <t>Ja</t>
        </is>
      </c>
      <c r="I10" s="5" t="inlineStr">
        <is>
          <t>Nee</t>
        </is>
      </c>
      <c r="J10" s="5" t="inlineStr">
        <is>
          <t>Nee</t>
        </is>
      </c>
      <c r="K10" s="5" t="n">
        <v>24</v>
      </c>
      <c r="L10" s="5" t="inlineStr">
        <is>
          <t>06-88990011</t>
        </is>
      </c>
      <c r="M10" s="17" t="inlineStr"/>
      <c r="N10" s="37">
        <f>SUMIF(Dienstrooster!$C:$C,A10,Dienstrooster!$J:$J)</f>
        <v/>
      </c>
      <c r="O10" s="37">
        <f>N10-K10</f>
        <v/>
      </c>
    </row>
    <row r="11">
      <c r="A11" s="17" t="inlineStr">
        <is>
          <t>Lieke Mulder</t>
        </is>
      </c>
      <c r="B11" s="5" t="inlineStr">
        <is>
          <t>host</t>
        </is>
      </c>
      <c r="C11" s="42" t="n">
        <v>16</v>
      </c>
      <c r="D11" s="5" t="inlineStr">
        <is>
          <t>Ja</t>
        </is>
      </c>
      <c r="E11" s="5" t="inlineStr">
        <is>
          <t>Ja</t>
        </is>
      </c>
      <c r="F11" s="5" t="inlineStr">
        <is>
          <t>Ja</t>
        </is>
      </c>
      <c r="G11" s="5" t="inlineStr">
        <is>
          <t>Nee</t>
        </is>
      </c>
      <c r="H11" s="5" t="inlineStr">
        <is>
          <t>Nee</t>
        </is>
      </c>
      <c r="I11" s="5" t="inlineStr">
        <is>
          <t>Ja</t>
        </is>
      </c>
      <c r="J11" s="5" t="inlineStr">
        <is>
          <t>Ja</t>
        </is>
      </c>
      <c r="K11" s="5" t="n">
        <v>20</v>
      </c>
      <c r="L11" s="5" t="inlineStr">
        <is>
          <t>06-99001122</t>
        </is>
      </c>
      <c r="M11" s="17" t="inlineStr">
        <is>
          <t>nieuwe medewerker</t>
        </is>
      </c>
      <c r="N11" s="37">
        <f>SUMIF(Dienstrooster!$C:$C,A11,Dienstrooster!$J:$J)</f>
        <v/>
      </c>
      <c r="O11" s="37">
        <f>N11-K11</f>
        <v/>
      </c>
    </row>
    <row r="12">
      <c r="A12" s="17" t="inlineStr">
        <is>
          <t>Ruben Kok</t>
        </is>
      </c>
      <c r="B12" s="5" t="inlineStr">
        <is>
          <t>afwas</t>
        </is>
      </c>
      <c r="C12" s="42" t="n">
        <v>13.5</v>
      </c>
      <c r="D12" s="5" t="inlineStr">
        <is>
          <t>Nee</t>
        </is>
      </c>
      <c r="E12" s="5" t="inlineStr">
        <is>
          <t>Ja</t>
        </is>
      </c>
      <c r="F12" s="5" t="inlineStr">
        <is>
          <t>Nee</t>
        </is>
      </c>
      <c r="G12" s="5" t="inlineStr">
        <is>
          <t>Ja</t>
        </is>
      </c>
      <c r="H12" s="5" t="inlineStr">
        <is>
          <t>Nee</t>
        </is>
      </c>
      <c r="I12" s="5" t="inlineStr">
        <is>
          <t>Ja</t>
        </is>
      </c>
      <c r="J12" s="5" t="inlineStr">
        <is>
          <t>Ja</t>
        </is>
      </c>
      <c r="K12" s="5" t="n">
        <v>16</v>
      </c>
      <c r="L12" s="5" t="inlineStr">
        <is>
          <t>06-10112233</t>
        </is>
      </c>
      <c r="M12" s="17" t="inlineStr"/>
      <c r="N12" s="37">
        <f>SUMIF(Dienstrooster!$C:$C,A12,Dienstrooster!$J:$J)</f>
        <v/>
      </c>
      <c r="O12" s="37">
        <f>N12-K12</f>
        <v/>
      </c>
    </row>
  </sheetData>
  <mergeCells count="1">
    <mergeCell ref="A1:O1"/>
  </mergeCells>
  <conditionalFormatting sqref="O3:O12">
    <cfRule type="expression" priority="1" dxfId="1" stopIfTrue="1">
      <formula>$O3&lt;0</formula>
    </cfRule>
    <cfRule type="expression" priority="2" dxfId="0" stopIfTrue="1">
      <formula>$O3&gt;=0</formula>
    </cfRule>
  </conditionalFormatting>
  <dataValidations count="1">
    <dataValidation sqref="D3:J12" showErrorMessage="1" showInputMessage="1" allowBlank="1" type="list">
      <formula1>"Ja,Nee"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 ht="26" customHeight="1">
      <c r="A1" s="1" t="inlineStr">
        <is>
          <t>Planningsoverzicht — Management Dashboard</t>
        </is>
      </c>
    </row>
    <row r="2"/>
    <row r="3">
      <c r="A3" s="19" t="inlineStr">
        <is>
          <t>KPI</t>
        </is>
      </c>
      <c r="B3" s="19" t="inlineStr">
        <is>
          <t>Waarde</t>
        </is>
      </c>
    </row>
    <row r="4">
      <c r="A4" s="20" t="inlineStr">
        <is>
          <t>Totaal geplande uren</t>
        </is>
      </c>
      <c r="B4" s="43">
        <f>SUM(Dienstrooster!J3:J12)</f>
        <v/>
      </c>
    </row>
    <row r="5">
      <c r="A5" s="22" t="inlineStr">
        <is>
          <t>Totale loonkosten</t>
        </is>
      </c>
      <c r="B5" s="44">
        <f>SUM(Dienstrooster!L3:L12)</f>
        <v/>
      </c>
    </row>
    <row r="6">
      <c r="A6" s="20" t="inlineStr">
        <is>
          <t>Gemiddelde dienstduur (uur)</t>
        </is>
      </c>
      <c r="B6" s="43">
        <f>AVERAGE(Dienstrooster!J3:J12)</f>
        <v/>
      </c>
    </row>
    <row r="7">
      <c r="A7" s="22" t="inlineStr">
        <is>
          <t>Aantal overwerkdiensten</t>
        </is>
      </c>
      <c r="B7" s="24">
        <f>COUNTIF(Dienstrooster!O3:O12,"Overwerk")</f>
        <v/>
      </c>
    </row>
    <row r="8">
      <c r="A8" s="20" t="inlineStr">
        <is>
          <t>Bezetting score (%)</t>
        </is>
      </c>
      <c r="B8" s="25">
        <f>IFERROR(COUNTIF(Dienstrooster!N3:N12,"OK")/COUNTA(Dienstrooster!A3:A12),0)</f>
        <v/>
      </c>
    </row>
    <row r="9"/>
    <row r="10"/>
    <row r="11">
      <c r="A11" s="19" t="inlineStr">
        <is>
          <t>Overzicht per medewerker</t>
        </is>
      </c>
      <c r="B11" s="45" t="n"/>
      <c r="C11" s="45" t="n"/>
      <c r="D11" s="46" t="n"/>
    </row>
    <row r="12">
      <c r="A12" s="2" t="inlineStr">
        <is>
          <t>Medewerker</t>
        </is>
      </c>
      <c r="B12" s="2" t="inlineStr">
        <is>
          <t>Aantal diensten</t>
        </is>
      </c>
      <c r="C12" s="2" t="inlineStr">
        <is>
          <t>Geplande uren</t>
        </is>
      </c>
      <c r="D12" s="2" t="inlineStr">
        <is>
          <t>Loonkosten</t>
        </is>
      </c>
    </row>
    <row r="13">
      <c r="A13" s="6">
        <f>Medewerkers!A3</f>
        <v/>
      </c>
      <c r="B13" s="6">
        <f>COUNTIF(Dienstrooster!$C:$C,A13)</f>
        <v/>
      </c>
      <c r="C13" s="47">
        <f>SUMIF(Dienstrooster!$C:$C,A13,Dienstrooster!$J:$J)</f>
        <v/>
      </c>
      <c r="D13" s="48">
        <f>SUMIF(Dienstrooster!$C:$C,A13,Dienstrooster!$L:$L)</f>
        <v/>
      </c>
    </row>
    <row r="14">
      <c r="A14" s="12">
        <f>Medewerkers!A4</f>
        <v/>
      </c>
      <c r="B14" s="12">
        <f>COUNTIF(Dienstrooster!$C:$C,A14)</f>
        <v/>
      </c>
      <c r="C14" s="49">
        <f>SUMIF(Dienstrooster!$C:$C,A14,Dienstrooster!$J:$J)</f>
        <v/>
      </c>
      <c r="D14" s="50">
        <f>SUMIF(Dienstrooster!$C:$C,A14,Dienstrooster!$L:$L)</f>
        <v/>
      </c>
    </row>
    <row r="15">
      <c r="A15" s="6">
        <f>Medewerkers!A5</f>
        <v/>
      </c>
      <c r="B15" s="6">
        <f>COUNTIF(Dienstrooster!$C:$C,A15)</f>
        <v/>
      </c>
      <c r="C15" s="47">
        <f>SUMIF(Dienstrooster!$C:$C,A15,Dienstrooster!$J:$J)</f>
        <v/>
      </c>
      <c r="D15" s="48">
        <f>SUMIF(Dienstrooster!$C:$C,A15,Dienstrooster!$L:$L)</f>
        <v/>
      </c>
    </row>
    <row r="16">
      <c r="A16" s="12">
        <f>Medewerkers!A6</f>
        <v/>
      </c>
      <c r="B16" s="12">
        <f>COUNTIF(Dienstrooster!$C:$C,A16)</f>
        <v/>
      </c>
      <c r="C16" s="49">
        <f>SUMIF(Dienstrooster!$C:$C,A16,Dienstrooster!$J:$J)</f>
        <v/>
      </c>
      <c r="D16" s="50">
        <f>SUMIF(Dienstrooster!$C:$C,A16,Dienstrooster!$L:$L)</f>
        <v/>
      </c>
    </row>
    <row r="17">
      <c r="A17" s="6">
        <f>Medewerkers!A7</f>
        <v/>
      </c>
      <c r="B17" s="6">
        <f>COUNTIF(Dienstrooster!$C:$C,A17)</f>
        <v/>
      </c>
      <c r="C17" s="47">
        <f>SUMIF(Dienstrooster!$C:$C,A17,Dienstrooster!$J:$J)</f>
        <v/>
      </c>
      <c r="D17" s="48">
        <f>SUMIF(Dienstrooster!$C:$C,A17,Dienstrooster!$L:$L)</f>
        <v/>
      </c>
    </row>
    <row r="18">
      <c r="A18" s="12">
        <f>Medewerkers!A8</f>
        <v/>
      </c>
      <c r="B18" s="12">
        <f>COUNTIF(Dienstrooster!$C:$C,A18)</f>
        <v/>
      </c>
      <c r="C18" s="49">
        <f>SUMIF(Dienstrooster!$C:$C,A18,Dienstrooster!$J:$J)</f>
        <v/>
      </c>
      <c r="D18" s="50">
        <f>SUMIF(Dienstrooster!$C:$C,A18,Dienstrooster!$L:$L)</f>
        <v/>
      </c>
    </row>
    <row r="19">
      <c r="A19" s="6">
        <f>Medewerkers!A9</f>
        <v/>
      </c>
      <c r="B19" s="6">
        <f>COUNTIF(Dienstrooster!$C:$C,A19)</f>
        <v/>
      </c>
      <c r="C19" s="47">
        <f>SUMIF(Dienstrooster!$C:$C,A19,Dienstrooster!$J:$J)</f>
        <v/>
      </c>
      <c r="D19" s="48">
        <f>SUMIF(Dienstrooster!$C:$C,A19,Dienstrooster!$L:$L)</f>
        <v/>
      </c>
    </row>
    <row r="20">
      <c r="A20" s="12">
        <f>Medewerkers!A10</f>
        <v/>
      </c>
      <c r="B20" s="12">
        <f>COUNTIF(Dienstrooster!$C:$C,A20)</f>
        <v/>
      </c>
      <c r="C20" s="49">
        <f>SUMIF(Dienstrooster!$C:$C,A20,Dienstrooster!$J:$J)</f>
        <v/>
      </c>
      <c r="D20" s="50">
        <f>SUMIF(Dienstrooster!$C:$C,A20,Dienstrooster!$L:$L)</f>
        <v/>
      </c>
    </row>
    <row r="21">
      <c r="A21" s="6">
        <f>Medewerkers!A11</f>
        <v/>
      </c>
      <c r="B21" s="6">
        <f>COUNTIF(Dienstrooster!$C:$C,A21)</f>
        <v/>
      </c>
      <c r="C21" s="47">
        <f>SUMIF(Dienstrooster!$C:$C,A21,Dienstrooster!$J:$J)</f>
        <v/>
      </c>
      <c r="D21" s="48">
        <f>SUMIF(Dienstrooster!$C:$C,A21,Dienstrooster!$L:$L)</f>
        <v/>
      </c>
    </row>
    <row r="22">
      <c r="A22" s="12">
        <f>Medewerkers!A12</f>
        <v/>
      </c>
      <c r="B22" s="12">
        <f>COUNTIF(Dienstrooster!$C:$C,A22)</f>
        <v/>
      </c>
      <c r="C22" s="49">
        <f>SUMIF(Dienstrooster!$C:$C,A22,Dienstrooster!$J:$J)</f>
        <v/>
      </c>
      <c r="D22" s="50">
        <f>SUMIF(Dienstrooster!$C:$C,A22,Dienstrooster!$L:$L)</f>
        <v/>
      </c>
    </row>
    <row r="23"/>
    <row r="24"/>
    <row r="25">
      <c r="A25" s="31" t="inlineStr">
        <is>
          <t>Loonkosten per datum</t>
        </is>
      </c>
    </row>
    <row r="26">
      <c r="A26" s="2" t="inlineStr">
        <is>
          <t>Datum</t>
        </is>
      </c>
      <c r="B26" s="2" t="inlineStr">
        <is>
          <t>Loonkosten</t>
        </is>
      </c>
    </row>
    <row r="27">
      <c r="A27" s="35" t="n">
        <v>46055</v>
      </c>
      <c r="B27" s="48">
        <f>SUMIF(Dienstrooster!$A:$A,A27,Dienstrooster!$L:$L)</f>
        <v/>
      </c>
    </row>
    <row r="28">
      <c r="A28" s="39" t="n">
        <v>46056</v>
      </c>
      <c r="B28" s="50">
        <f>SUMIF(Dienstrooster!$A:$A,A28,Dienstrooster!$L:$L)</f>
        <v/>
      </c>
    </row>
    <row r="29">
      <c r="A29" s="35" t="n">
        <v>46057</v>
      </c>
      <c r="B29" s="48">
        <f>SUMIF(Dienstrooster!$A:$A,A29,Dienstrooster!$L:$L)</f>
        <v/>
      </c>
    </row>
    <row r="30">
      <c r="A30" s="39" t="n">
        <v>46059</v>
      </c>
      <c r="B30" s="50">
        <f>SUMIF(Dienstrooster!$A:$A,A30,Dienstrooster!$L:$L)</f>
        <v/>
      </c>
    </row>
    <row r="31">
      <c r="A31" s="35" t="n">
        <v>46060</v>
      </c>
      <c r="B31" s="48">
        <f>SUMIF(Dienstrooster!$A:$A,A31,Dienstrooster!$L:$L)</f>
        <v/>
      </c>
    </row>
    <row r="32">
      <c r="A32" s="39" t="n">
        <v>46061</v>
      </c>
      <c r="B32" s="50">
        <f>SUMIF(Dienstrooster!$A:$A,A32,Dienstrooster!$L:$L)</f>
        <v/>
      </c>
    </row>
    <row r="33"/>
    <row r="34"/>
    <row r="35">
      <c r="A35" s="31" t="inlineStr">
        <is>
          <t>Verdeling diensten per functie</t>
        </is>
      </c>
    </row>
    <row r="36">
      <c r="A36" s="2" t="inlineStr">
        <is>
          <t>Functie</t>
        </is>
      </c>
      <c r="B36" s="2" t="inlineStr">
        <is>
          <t>Aantal diensten</t>
        </is>
      </c>
    </row>
    <row r="37">
      <c r="A37" s="6" t="inlineStr">
        <is>
          <t>bediening</t>
        </is>
      </c>
      <c r="B37" s="6">
        <f>COUNTIF(Dienstrooster!$D:$D,A37)</f>
        <v/>
      </c>
    </row>
    <row r="38">
      <c r="A38" s="12" t="inlineStr">
        <is>
          <t>bar</t>
        </is>
      </c>
      <c r="B38" s="12">
        <f>COUNTIF(Dienstrooster!$D:$D,A38)</f>
        <v/>
      </c>
    </row>
    <row r="39">
      <c r="A39" s="6" t="inlineStr">
        <is>
          <t>keuken</t>
        </is>
      </c>
      <c r="B39" s="6">
        <f>COUNTIF(Dienstrooster!$D:$D,A39)</f>
        <v/>
      </c>
    </row>
    <row r="40">
      <c r="A40" s="12" t="inlineStr">
        <is>
          <t>afwas</t>
        </is>
      </c>
      <c r="B40" s="12">
        <f>COUNTIF(Dienstrooster!$D:$D,A40)</f>
        <v/>
      </c>
    </row>
    <row r="41">
      <c r="A41" s="6" t="inlineStr">
        <is>
          <t>host</t>
        </is>
      </c>
      <c r="B41" s="6">
        <f>COUNTIF(Dienstrooster!$D:$D,A41)</f>
        <v/>
      </c>
    </row>
  </sheetData>
  <mergeCells count="4">
    <mergeCell ref="A1:F1"/>
    <mergeCell ref="A11:D11"/>
    <mergeCell ref="A25:B25"/>
    <mergeCell ref="A35:B35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55" customWidth="1" min="1" max="1"/>
    <col width="20" customWidth="1" min="2" max="2"/>
  </cols>
  <sheetData>
    <row r="1" ht="26" customHeight="1">
      <c r="A1" s="1" t="inlineStr">
        <is>
          <t>Instructies — Dienstrooster Horeca Sjabloon</t>
        </is>
      </c>
    </row>
    <row r="2"/>
    <row r="3">
      <c r="A3" s="33" t="inlineStr">
        <is>
          <t>Doel van dit sjabloon</t>
        </is>
      </c>
    </row>
    <row r="4" ht="48" customHeight="1">
      <c r="A4" s="34" t="inlineStr">
        <is>
          <t>Dit werkboek helpt horecaondernemers (bar, bediening, keuken en afwas) om diensten in te plannen, loonkosten te berekenen en de bezetting te bewaken. Geschikt voor restaurants, cafes en cateringbedrijven.</t>
        </is>
      </c>
    </row>
    <row r="5"/>
    <row r="6">
      <c r="A6" s="33" t="inlineStr">
        <is>
          <t>Sheet 'Dienstrooster'</t>
        </is>
      </c>
    </row>
    <row r="7" ht="48" customHeight="1">
      <c r="A7" s="34" t="inlineStr">
        <is>
          <t>Vul per rij een dienst in: datum, medewerker, functie, locatie, dienst, start- en eindtijd en pauze. De kolommen Dag, Uren totaal, Uurloon, Loonkosten, Bezetting OK? en Overwerk worden automatisch berekend. Vul tijden altijd in 24-uursnotatie in (bijvoorbeeld 17:00 in plaats van 5:00 PM).</t>
        </is>
      </c>
    </row>
    <row r="8"/>
    <row r="9">
      <c r="A9" s="33" t="inlineStr">
        <is>
          <t>Sheet 'Medewerkers'</t>
        </is>
      </c>
    </row>
    <row r="10" ht="48" customHeight="1">
      <c r="A10" s="34" t="inlineStr">
        <is>
          <t>Vul hier de basisgegevens en het uurloon per medewerker in, plus de beschikbaarheid per dag (Ja/Nee) en de contracturen per week. Het sjabloon berekent automatisch de geplande uren per week en het verschil met de contracturen.</t>
        </is>
      </c>
    </row>
    <row r="11"/>
    <row r="12">
      <c r="A12" s="33" t="inlineStr">
        <is>
          <t>Sheet 'Planningsoverzicht'</t>
        </is>
      </c>
    </row>
    <row r="13" ht="48" customHeight="1">
      <c r="A13" s="34" t="inlineStr">
        <is>
          <t>Dit dashboard toont de belangrijkste KPI's: totaal geplande uren, totale loonkosten, gemiddelde dienstduur, aantal overwerkdiensten en de bezettingsscore. Daarnaast zijn er overzichtstabellen en grafieken per medewerker, per datum en per functie.</t>
        </is>
      </c>
    </row>
    <row r="14"/>
    <row r="15">
      <c r="A15" s="33" t="inlineStr">
        <is>
          <t>Kleurbetekenis</t>
        </is>
      </c>
    </row>
    <row r="16" ht="48" customHeight="1">
      <c r="A16" s="34" t="inlineStr">
        <is>
          <t>Geel = invoercel (hier vult u gegevens in). Groen = bezetting OK. Rood = let op: dubbele planning op dezelfde datum, een dienst langer dan 10 uur, of een overwerkdienst (meer dan 8 uur).</t>
        </is>
      </c>
    </row>
    <row r="17"/>
    <row r="18">
      <c r="A18" s="33" t="inlineStr">
        <is>
          <t>Formules</t>
        </is>
      </c>
    </row>
    <row r="19" ht="48" customHeight="1">
      <c r="A19" s="34" t="inlineStr">
        <is>
          <t>Dag: =TEXT(A2,"dddd"). Uren totaal: =((H2-G2)*24)-(I2/60). Loonkosten: =J2*K2. Uurloon wordt automatisch opgehaald via VLOOKUP op basis van de medewerkersnaam. Bezetting OK?: controleert op dubbele datums. Overwerk: controleert of de dienst langer dan 8 uur duurt.</t>
        </is>
      </c>
    </row>
    <row r="20"/>
    <row r="21">
      <c r="A21" s="33" t="inlineStr">
        <is>
          <t>Let op</t>
        </is>
      </c>
    </row>
    <row r="22" ht="48" customHeight="1">
      <c r="A22" s="34" t="inlineStr">
        <is>
          <t>Vul geen tijden in als AM/PM-notatie; gebruik altijd 24-uursnotatie (00:00 tot 23:59). Voeg nieuwe medewerkers eerst toe op het tabblad Medewerkers voordat u ze inplant in het Dienstrooster.</t>
        </is>
      </c>
    </row>
  </sheetData>
  <mergeCells count="15">
    <mergeCell ref="A1:B1"/>
    <mergeCell ref="A3:B3"/>
    <mergeCell ref="A4:B4"/>
    <mergeCell ref="A6:B6"/>
    <mergeCell ref="A7:B7"/>
    <mergeCell ref="A9:B9"/>
    <mergeCell ref="A10:B10"/>
    <mergeCell ref="A12:B12"/>
    <mergeCell ref="A13:B13"/>
    <mergeCell ref="A15:B15"/>
    <mergeCell ref="A16:B16"/>
    <mergeCell ref="A18:B18"/>
    <mergeCell ref="A19:B19"/>
    <mergeCell ref="A21:B21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2026-07-02T22:31:09Z</dcterms:created>
  <dcterms:modified xmlns:dcterms="http://purl.org/dc/terms/" xmlns:xsi="http://www.w3.org/2001/XMLSchema-instance" xsi:type="dcterms:W3CDTF">2026-07-02T22:31:09Z</dcterms:modified>
</cp:coreProperties>
</file>