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ergelijking" sheetId="1" state="visible" r:id="rId1"/>
    <sheet xmlns:r="http://schemas.openxmlformats.org/officeDocument/2006/relationships" name="Leverancier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Instructi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&quot;€&quot; #.##0,00"/>
    <numFmt numFmtId="165" formatCode="&quot;€&quot; #.##0,0000"/>
    <numFmt numFmtId="166" formatCode="0,0%"/>
    <numFmt numFmtId="167" formatCode="0,0"/>
  </numFmts>
  <fonts count="5">
    <font>
      <name val="Calibri"/>
      <family val="2"/>
      <color theme="1"/>
      <sz val="11"/>
      <scheme val="minor"/>
    </font>
    <font>
      <name val="Calibri"/>
      <b val="1"/>
      <color rgb="001E293B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C8102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center" vertical="center"/>
    </xf>
    <xf numFmtId="165" fontId="3" fillId="4" borderId="1" applyAlignment="1" pivotButton="0" quotePrefix="0" xfId="0">
      <alignment horizontal="center" vertical="center"/>
    </xf>
    <xf numFmtId="164" fontId="4" fillId="3" borderId="1" pivotButton="0" quotePrefix="0" xfId="0"/>
    <xf numFmtId="164" fontId="3" fillId="3" borderId="1" pivotButton="0" quotePrefix="0" xfId="0"/>
    <xf numFmtId="166" fontId="3" fillId="3" borderId="1" pivotButton="0" quotePrefix="0" xfId="0"/>
    <xf numFmtId="0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/>
    </xf>
    <xf numFmtId="164" fontId="4" fillId="5" borderId="1" pivotButton="0" quotePrefix="0" xfId="0"/>
    <xf numFmtId="164" fontId="3" fillId="5" borderId="1" pivotButton="0" quotePrefix="0" xfId="0"/>
    <xf numFmtId="166" fontId="3" fillId="5" borderId="1" pivotButton="0" quotePrefix="0" xfId="0"/>
    <xf numFmtId="0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 wrapText="1"/>
    </xf>
    <xf numFmtId="0" fontId="2" fillId="6" borderId="0" pivotButton="0" quotePrefix="0" xfId="0"/>
    <xf numFmtId="0" fontId="0" fillId="6" borderId="1" pivotButton="0" quotePrefix="0" xfId="0"/>
    <xf numFmtId="164" fontId="2" fillId="6" borderId="1" pivotButton="0" quotePrefix="0" xfId="0"/>
    <xf numFmtId="166" fontId="2" fillId="6" borderId="1" pivotButton="0" quotePrefix="0" xfId="0"/>
    <xf numFmtId="167" fontId="3" fillId="3" borderId="1" applyAlignment="1" pivotButton="0" quotePrefix="0" xfId="0">
      <alignment horizontal="center" vertical="center"/>
    </xf>
    <xf numFmtId="167" fontId="3" fillId="5" borderId="1" applyAlignment="1" pivotButton="0" quotePrefix="0" xfId="0">
      <alignment horizontal="center" vertical="center"/>
    </xf>
    <xf numFmtId="0" fontId="0" fillId="6" borderId="0" pivotButton="0" quotePrefix="0" xfId="0"/>
    <xf numFmtId="0" fontId="4" fillId="3" borderId="1" applyAlignment="1" pivotButton="0" quotePrefix="0" xfId="0">
      <alignment horizontal="center" vertical="center"/>
    </xf>
    <xf numFmtId="164" fontId="4" fillId="5" borderId="1" applyAlignment="1" pivotButton="0" quotePrefix="0" xfId="0">
      <alignment horizontal="center" vertical="center"/>
    </xf>
    <xf numFmtId="164" fontId="4" fillId="3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center" vertical="center"/>
    </xf>
    <xf numFmtId="0" fontId="0" fillId="0" borderId="1" pivotButton="0" quotePrefix="0" xfId="0"/>
    <xf numFmtId="0" fontId="0" fillId="0" borderId="1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top"/>
    </xf>
    <xf numFmtId="0" fontId="3" fillId="0" borderId="0" applyAlignment="1" pivotButton="0" quotePrefix="0" xfId="0">
      <alignment horizontal="left" vertical="center" wrapText="1"/>
    </xf>
    <xf numFmtId="0" fontId="4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name val="Calibri"/>
        <b val="1"/>
        <color rgb="00DC2626"/>
        <sz val="10"/>
      </font>
    </dxf>
    <dxf>
      <font>
        <name val="Calibri"/>
        <b val="1"/>
        <color rgb="0016A34A"/>
        <sz val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Totale kosten per jaar per leverancier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'Vergelijking'!M2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'Vergelijking'!$A$3:$A$11</f>
            </numRef>
          </cat>
          <val>
            <numRef>
              <f>'Vergelijking'!$M$3:$M$11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Leverancier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Kosten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Maandkosten per aanbieding</a:t>
            </a:r>
          </a:p>
        </rich>
      </tx>
    </title>
    <plotArea>
      <lineChart>
        <grouping val="standard"/>
        <ser>
          <idx val="0"/>
          <order val="0"/>
          <tx>
            <strRef>
              <f>'Vergelijking'!N2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 w="25000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'Vergelijking'!$A$3:$A$11</f>
            </numRef>
          </cat>
          <val>
            <numRef>
              <f>'Vergelijking'!$N$3:$N$11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Leverancier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Kosten per maand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Verdeling contracttypen</a:t>
            </a:r>
          </a:p>
        </rich>
      </tx>
    </title>
    <plotArea>
      <pieChart>
        <varyColors val="1"/>
        <ser>
          <idx val="0"/>
          <order val="0"/>
          <tx>
            <strRef>
              <f>'Dashboard'!B19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'Dashboard'!$A$20:$A$23</f>
            </numRef>
          </cat>
          <val>
            <numRef>
              <f>'Dashboard'!$B$20:$B$23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3</col>
      <colOff>0</colOff>
      <row>3</row>
      <rowOff>0</rowOff>
    </from>
    <ext cx="720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21</row>
      <rowOff>0</rowOff>
    </from>
    <ext cx="720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3</col>
      <colOff>0</colOff>
      <row>39</row>
      <rowOff>0</rowOff>
    </from>
    <ext cx="432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22" customWidth="1" min="3" max="3"/>
    <col width="16" customWidth="1" min="4" max="4"/>
    <col width="14" customWidth="1" min="5" max="5"/>
    <col width="16" customWidth="1" min="6" max="6"/>
    <col width="14" customWidth="1" min="7" max="7"/>
    <col width="16" customWidth="1" min="8" max="8"/>
    <col width="14" customWidth="1" min="9" max="9"/>
    <col width="14" customWidth="1" min="10" max="10"/>
    <col width="14" customWidth="1" min="11" max="11"/>
    <col width="15" customWidth="1" min="12" max="12"/>
    <col width="16" customWidth="1" min="13" max="13"/>
    <col width="16" customWidth="1" min="14" max="14"/>
    <col width="17" customWidth="1" min="15" max="15"/>
    <col width="12" customWidth="1" min="16" max="16"/>
    <col width="12" customWidth="1" min="17" max="17"/>
    <col width="16" customWidth="1" min="18" max="18"/>
    <col width="16" customWidth="1" min="19" max="19"/>
    <col width="30" customWidth="1" min="20" max="20"/>
  </cols>
  <sheetData>
    <row r="1" ht="26" customHeight="1">
      <c r="A1" s="1" t="inlineStr">
        <is>
          <t>Energiekosten Vergelijken – Nederlandse Energieleveranciers 2026</t>
        </is>
      </c>
    </row>
    <row r="2" ht="34" customHeight="1">
      <c r="A2" s="2" t="inlineStr">
        <is>
          <t>Leverancier</t>
        </is>
      </c>
      <c r="B2" s="2" t="inlineStr">
        <is>
          <t>Type contract</t>
        </is>
      </c>
      <c r="C2" s="2" t="inlineStr">
        <is>
          <t>Product / tariefplan</t>
        </is>
      </c>
      <c r="D2" s="2" t="inlineStr">
        <is>
          <t>Stroom (kWh/jaar)</t>
        </is>
      </c>
      <c r="E2" s="2" t="inlineStr">
        <is>
          <t>Gas (m³/jaar)</t>
        </is>
      </c>
      <c r="F2" s="2" t="inlineStr">
        <is>
          <t>Vastrecht stroom p/m</t>
        </is>
      </c>
      <c r="G2" s="2" t="inlineStr">
        <is>
          <t>Vastrecht gas p/m</t>
        </is>
      </c>
      <c r="H2" s="2" t="inlineStr">
        <is>
          <t>Tarief stroom €/kWh</t>
        </is>
      </c>
      <c r="I2" s="2" t="inlineStr">
        <is>
          <t>Tarief gas €/m³</t>
        </is>
      </c>
      <c r="J2" s="2" t="inlineStr">
        <is>
          <t>Duur contract (mnd)</t>
        </is>
      </c>
      <c r="K2" s="2" t="inlineStr">
        <is>
          <t>Welkomstkorting</t>
        </is>
      </c>
      <c r="L2" s="2" t="inlineStr">
        <is>
          <t>Boete bij opzegging</t>
        </is>
      </c>
      <c r="M2" s="2" t="inlineStr">
        <is>
          <t>Totale kosten per jaar</t>
        </is>
      </c>
      <c r="N2" s="2" t="inlineStr">
        <is>
          <t>Totale kosten per maand</t>
        </is>
      </c>
      <c r="O2" s="2" t="inlineStr">
        <is>
          <t>Besparing t.o.v. duurste</t>
        </is>
      </c>
      <c r="P2" s="2" t="inlineStr">
        <is>
          <t>Besparing %</t>
        </is>
      </c>
      <c r="Q2" s="2" t="inlineStr">
        <is>
          <t>Status</t>
        </is>
      </c>
      <c r="R2" s="2" t="inlineStr">
        <is>
          <t>Beoordeling (VLOOKUP)</t>
        </is>
      </c>
      <c r="S2" s="2" t="inlineStr">
        <is>
          <t>Groene stroom (VLOOKUP)</t>
        </is>
      </c>
      <c r="T2" s="2" t="inlineStr">
        <is>
          <t>Opmerking</t>
        </is>
      </c>
    </row>
    <row r="3">
      <c r="A3" s="3" t="inlineStr">
        <is>
          <t>Eneco</t>
        </is>
      </c>
      <c r="B3" s="3" t="inlineStr">
        <is>
          <t>Vast 1 jaar</t>
        </is>
      </c>
      <c r="C3" s="3" t="inlineStr">
        <is>
          <t>EnecoNaturGas Vast</t>
        </is>
      </c>
      <c r="D3" s="4" t="n">
        <v>4200</v>
      </c>
      <c r="E3" s="4" t="n">
        <v>1400</v>
      </c>
      <c r="F3" s="5" t="n">
        <v>6.5</v>
      </c>
      <c r="G3" s="5" t="n">
        <v>6</v>
      </c>
      <c r="H3" s="6" t="n">
        <v>0.28</v>
      </c>
      <c r="I3" s="6" t="n">
        <v>1.45</v>
      </c>
      <c r="J3" s="4" t="n">
        <v>12</v>
      </c>
      <c r="K3" s="5" t="n">
        <v>50</v>
      </c>
      <c r="L3" s="5" t="n">
        <v>0</v>
      </c>
      <c r="M3" s="7">
        <f>(F3*12)+(G3*12)+(D3*H3)+(E3*I3)+L3-K3</f>
        <v/>
      </c>
      <c r="N3" s="8">
        <f>IFERROR(M3/12,0)</f>
        <v/>
      </c>
      <c r="O3" s="8">
        <f>MAX($M$3:$M$11)-M3</f>
        <v/>
      </c>
      <c r="P3" s="9">
        <f>IFERROR(O3/MAX($M$3:$M$11),0)</f>
        <v/>
      </c>
      <c r="Q3" s="10">
        <f>IF(M3&lt;AVERAGE($M$3:$M$11),"Voordelig","Duurder")</f>
        <v/>
      </c>
      <c r="R3" s="10">
        <f>IFERROR(VLOOKUP(A3,Leveranciers!$A$3:$G$11,2,FALSE),"")</f>
        <v/>
      </c>
      <c r="S3" s="10">
        <f>IFERROR(VLOOKUP(A3,Leveranciers!$A$3:$G$11,4,FALSE),"")</f>
        <v/>
      </c>
      <c r="T3" s="11" t="inlineStr">
        <is>
          <t>Amsterdam, gezin, hoog verbruik</t>
        </is>
      </c>
    </row>
    <row r="4">
      <c r="A4" s="12" t="inlineStr">
        <is>
          <t>Vattenfall</t>
        </is>
      </c>
      <c r="B4" s="12" t="inlineStr">
        <is>
          <t>Variabel</t>
        </is>
      </c>
      <c r="C4" s="12" t="inlineStr">
        <is>
          <t>Vattenfall Flex</t>
        </is>
      </c>
      <c r="D4" s="4" t="n">
        <v>2900</v>
      </c>
      <c r="E4" s="4" t="n">
        <v>900</v>
      </c>
      <c r="F4" s="5" t="n">
        <v>5.9</v>
      </c>
      <c r="G4" s="5" t="n">
        <v>5.5</v>
      </c>
      <c r="H4" s="6" t="n">
        <v>0.3</v>
      </c>
      <c r="I4" s="6" t="n">
        <v>1.5</v>
      </c>
      <c r="J4" s="4" t="n">
        <v>1</v>
      </c>
      <c r="K4" s="5" t="n">
        <v>0</v>
      </c>
      <c r="L4" s="5" t="n">
        <v>0</v>
      </c>
      <c r="M4" s="13">
        <f>(F4*12)+(G4*12)+(D4*H4)+(E4*I4)+L4-K4</f>
        <v/>
      </c>
      <c r="N4" s="14">
        <f>IFERROR(M4/12,0)</f>
        <v/>
      </c>
      <c r="O4" s="14">
        <f>MAX($M$3:$M$11)-M4</f>
        <v/>
      </c>
      <c r="P4" s="15">
        <f>IFERROR(O4/MAX($M$3:$M$11),0)</f>
        <v/>
      </c>
      <c r="Q4" s="16">
        <f>IF(M4&lt;AVERAGE($M$3:$M$11),"Voordelig","Duurder")</f>
        <v/>
      </c>
      <c r="R4" s="16">
        <f>IFERROR(VLOOKUP(A4,Leveranciers!$A$3:$G$11,2,FALSE),"")</f>
        <v/>
      </c>
      <c r="S4" s="16">
        <f>IFERROR(VLOOKUP(A4,Leveranciers!$A$3:$G$11,4,FALSE),"")</f>
        <v/>
      </c>
      <c r="T4" s="17" t="inlineStr">
        <is>
          <t>Utrecht, alleenstaande, laag verbruik</t>
        </is>
      </c>
    </row>
    <row r="5">
      <c r="A5" s="3" t="inlineStr">
        <is>
          <t>Essent</t>
        </is>
      </c>
      <c r="B5" s="3" t="inlineStr">
        <is>
          <t>Vast 1 jaar</t>
        </is>
      </c>
      <c r="C5" s="3" t="inlineStr">
        <is>
          <t>Essent Zeker Vast</t>
        </is>
      </c>
      <c r="D5" s="4" t="n">
        <v>3600</v>
      </c>
      <c r="E5" s="4" t="n">
        <v>1600</v>
      </c>
      <c r="F5" s="5" t="n">
        <v>6.2</v>
      </c>
      <c r="G5" s="5" t="n">
        <v>5.8</v>
      </c>
      <c r="H5" s="6" t="n">
        <v>0.27</v>
      </c>
      <c r="I5" s="6" t="n">
        <v>1.42</v>
      </c>
      <c r="J5" s="4" t="n">
        <v>12</v>
      </c>
      <c r="K5" s="5" t="n">
        <v>75</v>
      </c>
      <c r="L5" s="5" t="n">
        <v>125</v>
      </c>
      <c r="M5" s="7">
        <f>(F5*12)+(G5*12)+(D5*H5)+(E5*I5)+L5-K5</f>
        <v/>
      </c>
      <c r="N5" s="8">
        <f>IFERROR(M5/12,0)</f>
        <v/>
      </c>
      <c r="O5" s="8">
        <f>MAX($M$3:$M$11)-M5</f>
        <v/>
      </c>
      <c r="P5" s="9">
        <f>IFERROR(O5/MAX($M$3:$M$11),0)</f>
        <v/>
      </c>
      <c r="Q5" s="10">
        <f>IF(M5&lt;AVERAGE($M$3:$M$11),"Voordelig","Duurder")</f>
        <v/>
      </c>
      <c r="R5" s="10">
        <f>IFERROR(VLOOKUP(A5,Leveranciers!$A$3:$G$11,2,FALSE),"")</f>
        <v/>
      </c>
      <c r="S5" s="10">
        <f>IFERROR(VLOOKUP(A5,Leveranciers!$A$3:$G$11,4,FALSE),"")</f>
        <v/>
      </c>
      <c r="T5" s="11" t="inlineStr">
        <is>
          <t>Groningen, rijtjeswoning, gaszwaarder</t>
        </is>
      </c>
    </row>
    <row r="6">
      <c r="A6" s="12" t="inlineStr">
        <is>
          <t>Budget Energie</t>
        </is>
      </c>
      <c r="B6" s="12" t="inlineStr">
        <is>
          <t>Dynamisch</t>
        </is>
      </c>
      <c r="C6" s="12" t="inlineStr">
        <is>
          <t>BE Dynamisch Contract</t>
        </is>
      </c>
      <c r="D6" s="4" t="n">
        <v>3300</v>
      </c>
      <c r="E6" s="4" t="n">
        <v>1100</v>
      </c>
      <c r="F6" s="5" t="n">
        <v>4.5</v>
      </c>
      <c r="G6" s="5" t="n">
        <v>4.2</v>
      </c>
      <c r="H6" s="6" t="n">
        <v>0.26</v>
      </c>
      <c r="I6" s="6" t="n">
        <v>1.38</v>
      </c>
      <c r="J6" s="4" t="n">
        <v>1</v>
      </c>
      <c r="K6" s="5" t="n">
        <v>0</v>
      </c>
      <c r="L6" s="5" t="n">
        <v>0</v>
      </c>
      <c r="M6" s="13">
        <f>(F6*12)+(G6*12)+(D6*H6)+(E6*I6)+L6-K6</f>
        <v/>
      </c>
      <c r="N6" s="14">
        <f>IFERROR(M6/12,0)</f>
        <v/>
      </c>
      <c r="O6" s="14">
        <f>MAX($M$3:$M$11)-M6</f>
        <v/>
      </c>
      <c r="P6" s="15">
        <f>IFERROR(O6/MAX($M$3:$M$11),0)</f>
        <v/>
      </c>
      <c r="Q6" s="16">
        <f>IF(M6&lt;AVERAGE($M$3:$M$11),"Voordelig","Duurder")</f>
        <v/>
      </c>
      <c r="R6" s="16">
        <f>IFERROR(VLOOKUP(A6,Leveranciers!$A$3:$G$11,2,FALSE),"")</f>
        <v/>
      </c>
      <c r="S6" s="16">
        <f>IFERROR(VLOOKUP(A6,Leveranciers!$A$3:$G$11,4,FALSE),"")</f>
        <v/>
      </c>
      <c r="T6" s="17" t="inlineStr">
        <is>
          <t>Eindhoven, tweepersoonshuishouden, gemiddeld</t>
        </is>
      </c>
    </row>
    <row r="7">
      <c r="A7" s="3" t="inlineStr">
        <is>
          <t>Greenchoice</t>
        </is>
      </c>
      <c r="B7" s="3" t="inlineStr">
        <is>
          <t>Vast 2 jaar</t>
        </is>
      </c>
      <c r="C7" s="3" t="inlineStr">
        <is>
          <t>Greenchoice Groen Vast</t>
        </is>
      </c>
      <c r="D7" s="4" t="n">
        <v>3100</v>
      </c>
      <c r="E7" s="4" t="n">
        <v>950</v>
      </c>
      <c r="F7" s="5" t="n">
        <v>6.8</v>
      </c>
      <c r="G7" s="5" t="n">
        <v>6.3</v>
      </c>
      <c r="H7" s="6" t="n">
        <v>0.29</v>
      </c>
      <c r="I7" s="6" t="n">
        <v>1.48</v>
      </c>
      <c r="J7" s="4" t="n">
        <v>24</v>
      </c>
      <c r="K7" s="5" t="n">
        <v>100</v>
      </c>
      <c r="L7" s="5" t="n">
        <v>150</v>
      </c>
      <c r="M7" s="7">
        <f>(F7*12)+(G7*12)+(D7*H7)+(E7*I7)+L7-K7</f>
        <v/>
      </c>
      <c r="N7" s="8">
        <f>IFERROR(M7/12,0)</f>
        <v/>
      </c>
      <c r="O7" s="8">
        <f>MAX($M$3:$M$11)-M7</f>
        <v/>
      </c>
      <c r="P7" s="9">
        <f>IFERROR(O7/MAX($M$3:$M$11),0)</f>
        <v/>
      </c>
      <c r="Q7" s="10">
        <f>IF(M7&lt;AVERAGE($M$3:$M$11),"Voordelig","Duurder")</f>
        <v/>
      </c>
      <c r="R7" s="10">
        <f>IFERROR(VLOOKUP(A7,Leveranciers!$A$3:$G$11,2,FALSE),"")</f>
        <v/>
      </c>
      <c r="S7" s="10">
        <f>IFERROR(VLOOKUP(A7,Leveranciers!$A$3:$G$11,4,FALSE),"")</f>
        <v/>
      </c>
      <c r="T7" s="11" t="inlineStr">
        <is>
          <t>Den Haag, appartement, laag gasgebruik</t>
        </is>
      </c>
    </row>
    <row r="8">
      <c r="A8" s="12" t="inlineStr">
        <is>
          <t>Pure Energie</t>
        </is>
      </c>
      <c r="B8" s="12" t="inlineStr">
        <is>
          <t>Vast 1 jaar</t>
        </is>
      </c>
      <c r="C8" s="12" t="inlineStr">
        <is>
          <t>Pure 100% Groen</t>
        </is>
      </c>
      <c r="D8" s="4" t="n">
        <v>3800</v>
      </c>
      <c r="E8" s="4" t="n">
        <v>1300</v>
      </c>
      <c r="F8" s="5" t="n">
        <v>6.4</v>
      </c>
      <c r="G8" s="5" t="n">
        <v>6</v>
      </c>
      <c r="H8" s="6" t="n">
        <v>0.275</v>
      </c>
      <c r="I8" s="6" t="n">
        <v>1.44</v>
      </c>
      <c r="J8" s="4" t="n">
        <v>12</v>
      </c>
      <c r="K8" s="5" t="n">
        <v>60</v>
      </c>
      <c r="L8" s="5" t="n">
        <v>100</v>
      </c>
      <c r="M8" s="13">
        <f>(F8*12)+(G8*12)+(D8*H8)+(E8*I8)+L8-K8</f>
        <v/>
      </c>
      <c r="N8" s="14">
        <f>IFERROR(M8/12,0)</f>
        <v/>
      </c>
      <c r="O8" s="14">
        <f>MAX($M$3:$M$11)-M8</f>
        <v/>
      </c>
      <c r="P8" s="15">
        <f>IFERROR(O8/MAX($M$3:$M$11),0)</f>
        <v/>
      </c>
      <c r="Q8" s="16">
        <f>IF(M8&lt;AVERAGE($M$3:$M$11),"Voordelig","Duurder")</f>
        <v/>
      </c>
      <c r="R8" s="16">
        <f>IFERROR(VLOOKUP(A8,Leveranciers!$A$3:$G$11,2,FALSE),"")</f>
        <v/>
      </c>
      <c r="S8" s="16">
        <f>IFERROR(VLOOKUP(A8,Leveranciers!$A$3:$G$11,4,FALSE),"")</f>
        <v/>
      </c>
      <c r="T8" s="17" t="inlineStr">
        <is>
          <t>Rotterdam, standaard verbruik</t>
        </is>
      </c>
    </row>
    <row r="9">
      <c r="A9" s="3" t="inlineStr">
        <is>
          <t>Oxxio</t>
        </is>
      </c>
      <c r="B9" s="3" t="inlineStr">
        <is>
          <t>Variabel</t>
        </is>
      </c>
      <c r="C9" s="3" t="inlineStr">
        <is>
          <t>Oxxio Flexibel</t>
        </is>
      </c>
      <c r="D9" s="4" t="n">
        <v>3000</v>
      </c>
      <c r="E9" s="4" t="n">
        <v>1000</v>
      </c>
      <c r="F9" s="5" t="n">
        <v>5.5</v>
      </c>
      <c r="G9" s="5" t="n">
        <v>5.2</v>
      </c>
      <c r="H9" s="6" t="n">
        <v>0.31</v>
      </c>
      <c r="I9" s="6" t="n">
        <v>1.52</v>
      </c>
      <c r="J9" s="4" t="n">
        <v>1</v>
      </c>
      <c r="K9" s="5" t="n">
        <v>0</v>
      </c>
      <c r="L9" s="5" t="n">
        <v>0</v>
      </c>
      <c r="M9" s="7">
        <f>(F9*12)+(G9*12)+(D9*H9)+(E9*I9)+L9-K9</f>
        <v/>
      </c>
      <c r="N9" s="8">
        <f>IFERROR(M9/12,0)</f>
        <v/>
      </c>
      <c r="O9" s="8">
        <f>MAX($M$3:$M$11)-M9</f>
        <v/>
      </c>
      <c r="P9" s="9">
        <f>IFERROR(O9/MAX($M$3:$M$11),0)</f>
        <v/>
      </c>
      <c r="Q9" s="10">
        <f>IF(M9&lt;AVERAGE($M$3:$M$11),"Voordelig","Duurder")</f>
        <v/>
      </c>
      <c r="R9" s="10">
        <f>IFERROR(VLOOKUP(A9,Leveranciers!$A$3:$G$11,2,FALSE),"")</f>
        <v/>
      </c>
      <c r="S9" s="10">
        <f>IFERROR(VLOOKUP(A9,Leveranciers!$A$3:$G$11,4,FALSE),"")</f>
        <v/>
      </c>
      <c r="T9" s="11" t="inlineStr">
        <is>
          <t>Haarlem, kleinzakelijk / zzp-light</t>
        </is>
      </c>
    </row>
    <row r="10">
      <c r="A10" s="12" t="inlineStr">
        <is>
          <t>UnitedConsumers</t>
        </is>
      </c>
      <c r="B10" s="12" t="inlineStr">
        <is>
          <t>Vast 1 jaar</t>
        </is>
      </c>
      <c r="C10" s="12" t="inlineStr">
        <is>
          <t>UC Voordeel Vast</t>
        </is>
      </c>
      <c r="D10" s="4" t="n">
        <v>2950</v>
      </c>
      <c r="E10" s="4" t="n">
        <v>950</v>
      </c>
      <c r="F10" s="5" t="n">
        <v>5.75</v>
      </c>
      <c r="G10" s="5" t="n">
        <v>5.4</v>
      </c>
      <c r="H10" s="6" t="n">
        <v>0.265</v>
      </c>
      <c r="I10" s="6" t="n">
        <v>1.4</v>
      </c>
      <c r="J10" s="4" t="n">
        <v>12</v>
      </c>
      <c r="K10" s="5" t="n">
        <v>40</v>
      </c>
      <c r="L10" s="5" t="n">
        <v>0</v>
      </c>
      <c r="M10" s="13">
        <f>(F10*12)+(G10*12)+(D10*H10)+(E10*I10)+L10-K10</f>
        <v/>
      </c>
      <c r="N10" s="14">
        <f>IFERROR(M10/12,0)</f>
        <v/>
      </c>
      <c r="O10" s="14">
        <f>MAX($M$3:$M$11)-M10</f>
        <v/>
      </c>
      <c r="P10" s="15">
        <f>IFERROR(O10/MAX($M$3:$M$11),0)</f>
        <v/>
      </c>
      <c r="Q10" s="16">
        <f>IF(M10&lt;AVERAGE($M$3:$M$11),"Voordelig","Duurder")</f>
        <v/>
      </c>
      <c r="R10" s="16">
        <f>IFERROR(VLOOKUP(A10,Leveranciers!$A$3:$G$11,2,FALSE),"")</f>
        <v/>
      </c>
      <c r="S10" s="16">
        <f>IFERROR(VLOOKUP(A10,Leveranciers!$A$3:$G$11,4,FALSE),"")</f>
        <v/>
      </c>
      <c r="T10" s="17" t="inlineStr">
        <is>
          <t>Nijmegen, energiezuinig huishouden</t>
        </is>
      </c>
    </row>
    <row r="11">
      <c r="A11" s="3" t="inlineStr">
        <is>
          <t>Powerpeers</t>
        </is>
      </c>
      <c r="B11" s="3" t="inlineStr">
        <is>
          <t>Dynamisch</t>
        </is>
      </c>
      <c r="C11" s="3" t="inlineStr">
        <is>
          <t>Powerpeers Samen Delen</t>
        </is>
      </c>
      <c r="D11" s="4" t="n">
        <v>4500</v>
      </c>
      <c r="E11" s="4" t="n">
        <v>1800</v>
      </c>
      <c r="F11" s="5" t="n">
        <v>4.9</v>
      </c>
      <c r="G11" s="5" t="n">
        <v>4.6</v>
      </c>
      <c r="H11" s="6" t="n">
        <v>0.255</v>
      </c>
      <c r="I11" s="6" t="n">
        <v>1.35</v>
      </c>
      <c r="J11" s="4" t="n">
        <v>6</v>
      </c>
      <c r="K11" s="5" t="n">
        <v>30</v>
      </c>
      <c r="L11" s="5" t="n">
        <v>0</v>
      </c>
      <c r="M11" s="7">
        <f>(F11*12)+(G11*12)+(D11*H11)+(E11*I11)+L11-K11</f>
        <v/>
      </c>
      <c r="N11" s="8">
        <f>IFERROR(M11/12,0)</f>
        <v/>
      </c>
      <c r="O11" s="8">
        <f>MAX($M$3:$M$11)-M11</f>
        <v/>
      </c>
      <c r="P11" s="9">
        <f>IFERROR(O11/MAX($M$3:$M$11),0)</f>
        <v/>
      </c>
      <c r="Q11" s="10">
        <f>IF(M11&lt;AVERAGE($M$3:$M$11),"Voordelig","Duurder")</f>
        <v/>
      </c>
      <c r="R11" s="10">
        <f>IFERROR(VLOOKUP(A11,Leveranciers!$A$3:$G$11,2,FALSE),"")</f>
        <v/>
      </c>
      <c r="S11" s="10">
        <f>IFERROR(VLOOKUP(A11,Leveranciers!$A$3:$G$11,4,FALSE),"")</f>
        <v/>
      </c>
      <c r="T11" s="11" t="inlineStr">
        <is>
          <t>Breda, gemiddeld huishouden, groene stroom</t>
        </is>
      </c>
    </row>
    <row r="12">
      <c r="A12" s="18" t="inlineStr">
        <is>
          <t>TOTAAL / GEMIDDELDE</t>
        </is>
      </c>
      <c r="B12" s="19" t="n"/>
      <c r="C12" s="19" t="n"/>
      <c r="D12" s="19" t="n"/>
      <c r="E12" s="19" t="n"/>
      <c r="F12" s="19" t="n"/>
      <c r="G12" s="19" t="n"/>
      <c r="H12" s="19" t="n"/>
      <c r="I12" s="19" t="n"/>
      <c r="J12" s="19" t="n"/>
      <c r="K12" s="19" t="n"/>
      <c r="L12" s="19" t="n"/>
      <c r="M12" s="20">
        <f>SUM(M3:M11)</f>
        <v/>
      </c>
      <c r="N12" s="20">
        <f>AVERAGE(N3:N11)</f>
        <v/>
      </c>
      <c r="O12" s="19" t="n"/>
      <c r="P12" s="21">
        <f>AVERAGE(P3:P11)</f>
        <v/>
      </c>
      <c r="Q12" s="19" t="n"/>
      <c r="R12" s="19" t="n"/>
      <c r="S12" s="19" t="n"/>
      <c r="T12" s="19" t="n"/>
    </row>
  </sheetData>
  <mergeCells count="1">
    <mergeCell ref="A1:T1"/>
  </mergeCells>
  <conditionalFormatting sqref="Q3:Q11">
    <cfRule type="expression" priority="1" dxfId="0" stopIfTrue="1">
      <formula>Q3="Duurder"</formula>
    </cfRule>
    <cfRule type="expression" priority="2" dxfId="1" stopIfTrue="1">
      <formula>Q3="Voordelig"</formula>
    </cfRule>
  </conditionalFormatting>
  <conditionalFormatting sqref="O3:O11">
    <cfRule type="cellIs" priority="3" operator="greaterThan" dxfId="1">
      <formula>0</formula>
    </cfRule>
    <cfRule type="cellIs" priority="4" operator="lessThan" dxfId="0">
      <formula>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18" customWidth="1" min="3" max="3"/>
    <col width="16" customWidth="1" min="4" max="4"/>
    <col width="18" customWidth="1" min="5" max="5"/>
    <col width="32" customWidth="1" min="6" max="6"/>
    <col width="14" customWidth="1" min="7" max="7"/>
  </cols>
  <sheetData>
    <row r="1" ht="24" customHeight="1">
      <c r="A1" s="1" t="inlineStr">
        <is>
          <t>Referentietabel Energieleveranciers</t>
        </is>
      </c>
    </row>
    <row r="2" ht="30" customHeight="1">
      <c r="A2" s="2" t="inlineStr">
        <is>
          <t>Leverancier</t>
        </is>
      </c>
      <c r="B2" s="2" t="inlineStr">
        <is>
          <t>Beoordeling klanttevredenheid</t>
        </is>
      </c>
      <c r="C2" s="2" t="inlineStr">
        <is>
          <t>Contracttype</t>
        </is>
      </c>
      <c r="D2" s="2" t="inlineStr">
        <is>
          <t>Groene stroom (ja/nee)</t>
        </is>
      </c>
      <c r="E2" s="2" t="inlineStr">
        <is>
          <t>Vast tarief mogelijk (ja/nee)</t>
        </is>
      </c>
      <c r="F2" s="2" t="inlineStr">
        <is>
          <t>Opmerking</t>
        </is>
      </c>
      <c r="G2" s="2" t="inlineStr">
        <is>
          <t>KVK-nummer</t>
        </is>
      </c>
    </row>
    <row r="3">
      <c r="A3" s="10" t="inlineStr">
        <is>
          <t>Eneco</t>
        </is>
      </c>
      <c r="B3" s="22" t="n">
        <v>7.8</v>
      </c>
      <c r="C3" s="10" t="inlineStr">
        <is>
          <t>Vast en variabel</t>
        </is>
      </c>
      <c r="D3" s="10" t="inlineStr">
        <is>
          <t>Ja</t>
        </is>
      </c>
      <c r="E3" s="10" t="inlineStr">
        <is>
          <t>Ja</t>
        </is>
      </c>
      <c r="F3" s="11" t="inlineStr">
        <is>
          <t>Grote gevestigde leverancier</t>
        </is>
      </c>
      <c r="G3" s="10" t="n">
        <v>24046471</v>
      </c>
    </row>
    <row r="4">
      <c r="A4" s="16" t="inlineStr">
        <is>
          <t>Vattenfall</t>
        </is>
      </c>
      <c r="B4" s="23" t="n">
        <v>7.5</v>
      </c>
      <c r="C4" s="16" t="inlineStr">
        <is>
          <t>Vast en variabel</t>
        </is>
      </c>
      <c r="D4" s="16" t="inlineStr">
        <is>
          <t>Ja</t>
        </is>
      </c>
      <c r="E4" s="16" t="inlineStr">
        <is>
          <t>Ja</t>
        </is>
      </c>
      <c r="F4" s="17" t="inlineStr">
        <is>
          <t>Voorheen Nuon</t>
        </is>
      </c>
      <c r="G4" s="16" t="n">
        <v>12034567</v>
      </c>
    </row>
    <row r="5">
      <c r="A5" s="10" t="inlineStr">
        <is>
          <t>Essent</t>
        </is>
      </c>
      <c r="B5" s="22" t="n">
        <v>7.6</v>
      </c>
      <c r="C5" s="10" t="inlineStr">
        <is>
          <t>Vast en variabel</t>
        </is>
      </c>
      <c r="D5" s="10" t="inlineStr">
        <is>
          <t>Nee</t>
        </is>
      </c>
      <c r="E5" s="10" t="inlineStr">
        <is>
          <t>Ja</t>
        </is>
      </c>
      <c r="F5" s="11" t="inlineStr">
        <is>
          <t>Onderdeel van E.ON</t>
        </is>
      </c>
      <c r="G5" s="10" t="n">
        <v>30124578</v>
      </c>
    </row>
    <row r="6">
      <c r="A6" s="16" t="inlineStr">
        <is>
          <t>Budget Energie</t>
        </is>
      </c>
      <c r="B6" s="23" t="n">
        <v>7.9</v>
      </c>
      <c r="C6" s="16" t="inlineStr">
        <is>
          <t>Dynamisch en vast</t>
        </is>
      </c>
      <c r="D6" s="16" t="inlineStr">
        <is>
          <t>Nee</t>
        </is>
      </c>
      <c r="E6" s="16" t="inlineStr">
        <is>
          <t>Ja</t>
        </is>
      </c>
      <c r="F6" s="17" t="inlineStr">
        <is>
          <t>Scherpe prijzen, beperkte service</t>
        </is>
      </c>
      <c r="G6" s="16" t="n">
        <v>33145698</v>
      </c>
    </row>
    <row r="7">
      <c r="A7" s="10" t="inlineStr">
        <is>
          <t>Greenchoice</t>
        </is>
      </c>
      <c r="B7" s="22" t="n">
        <v>8.199999999999999</v>
      </c>
      <c r="C7" s="10" t="inlineStr">
        <is>
          <t>Vast en variabel</t>
        </is>
      </c>
      <c r="D7" s="10" t="inlineStr">
        <is>
          <t>Ja</t>
        </is>
      </c>
      <c r="E7" s="10" t="inlineStr">
        <is>
          <t>Ja</t>
        </is>
      </c>
      <c r="F7" s="11" t="inlineStr">
        <is>
          <t>100% groene stroom en groen gas</t>
        </is>
      </c>
      <c r="G7" s="10" t="n">
        <v>27189234</v>
      </c>
    </row>
    <row r="8">
      <c r="A8" s="16" t="inlineStr">
        <is>
          <t>Pure Energie</t>
        </is>
      </c>
      <c r="B8" s="23" t="n">
        <v>8</v>
      </c>
      <c r="C8" s="16" t="inlineStr">
        <is>
          <t>Vast en variabel</t>
        </is>
      </c>
      <c r="D8" s="16" t="inlineStr">
        <is>
          <t>Ja</t>
        </is>
      </c>
      <c r="E8" s="16" t="inlineStr">
        <is>
          <t>Ja</t>
        </is>
      </c>
      <c r="F8" s="17" t="inlineStr">
        <is>
          <t>Kleinschalige groene leverancier</t>
        </is>
      </c>
      <c r="G8" s="16" t="n">
        <v>41067823</v>
      </c>
    </row>
    <row r="9">
      <c r="A9" s="10" t="inlineStr">
        <is>
          <t>Oxxio</t>
        </is>
      </c>
      <c r="B9" s="22" t="n">
        <v>7.3</v>
      </c>
      <c r="C9" s="10" t="inlineStr">
        <is>
          <t>Variabel</t>
        </is>
      </c>
      <c r="D9" s="10" t="inlineStr">
        <is>
          <t>Ja</t>
        </is>
      </c>
      <c r="E9" s="10" t="inlineStr">
        <is>
          <t>Nee</t>
        </is>
      </c>
      <c r="F9" s="11" t="inlineStr">
        <is>
          <t>Onderdeel van Eneco Groep</t>
        </is>
      </c>
      <c r="G9" s="10" t="n">
        <v>24098761</v>
      </c>
    </row>
    <row r="10">
      <c r="A10" s="16" t="inlineStr">
        <is>
          <t>UnitedConsumers</t>
        </is>
      </c>
      <c r="B10" s="23" t="n">
        <v>7.7</v>
      </c>
      <c r="C10" s="16" t="inlineStr">
        <is>
          <t>Vast</t>
        </is>
      </c>
      <c r="D10" s="16" t="inlineStr">
        <is>
          <t>Nee</t>
        </is>
      </c>
      <c r="E10" s="16" t="inlineStr">
        <is>
          <t>Ja</t>
        </is>
      </c>
      <c r="F10" s="17" t="inlineStr">
        <is>
          <t>Inkoopcollectief particulieren</t>
        </is>
      </c>
      <c r="G10" s="16" t="n">
        <v>30187654</v>
      </c>
    </row>
    <row r="11">
      <c r="A11" s="10" t="inlineStr">
        <is>
          <t>Powerpeers</t>
        </is>
      </c>
      <c r="B11" s="22" t="n">
        <v>7.4</v>
      </c>
      <c r="C11" s="10" t="inlineStr">
        <is>
          <t>Dynamisch</t>
        </is>
      </c>
      <c r="D11" s="10" t="inlineStr">
        <is>
          <t>Ja</t>
        </is>
      </c>
      <c r="E11" s="10" t="inlineStr">
        <is>
          <t>Nee</t>
        </is>
      </c>
      <c r="F11" s="11" t="inlineStr">
        <is>
          <t>Peer-to-peer energie delen</t>
        </is>
      </c>
      <c r="G11" s="10" t="n">
        <v>68123457</v>
      </c>
    </row>
  </sheetData>
  <mergeCells count="1">
    <mergeCell ref="A1:G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36" customWidth="1" min="1" max="1"/>
    <col width="20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 ht="26" customHeight="1">
      <c r="A1" s="1" t="inlineStr">
        <is>
          <t>Dashboard – Energiekosten Vergelijken</t>
        </is>
      </c>
    </row>
    <row r="2"/>
    <row r="3">
      <c r="A3" s="18" t="inlineStr">
        <is>
          <t>Kerncijfers (KPI's)</t>
        </is>
      </c>
    </row>
    <row r="4">
      <c r="A4" s="3" t="inlineStr">
        <is>
          <t>Goedkoopste aanbieding (leverancier)</t>
        </is>
      </c>
      <c r="B4" s="25">
        <f>INDEX(Vergelijking!A3:A11,MATCH(MIN(Vergelijking!M3:M11),Vergelijking!M3:M11,0))</f>
        <v/>
      </c>
    </row>
    <row r="5">
      <c r="A5" s="12" t="inlineStr">
        <is>
          <t>Goedkoopste jaarkosten</t>
        </is>
      </c>
      <c r="B5" s="26">
        <f>MIN(Vergelijking!M3:M11)</f>
        <v/>
      </c>
    </row>
    <row r="6">
      <c r="A6" s="3" t="inlineStr">
        <is>
          <t>Duurste aanbieding (leverancier)</t>
        </is>
      </c>
      <c r="B6" s="25">
        <f>INDEX(Vergelijking!A3:A11,MATCH(MAX(Vergelijking!M3:M11),Vergelijking!M3:M11,0))</f>
        <v/>
      </c>
    </row>
    <row r="7">
      <c r="A7" s="12" t="inlineStr">
        <is>
          <t>Duurste jaarkosten</t>
        </is>
      </c>
      <c r="B7" s="26">
        <f>MAX(Vergelijking!M3:M11)</f>
        <v/>
      </c>
    </row>
    <row r="8">
      <c r="A8" s="3" t="inlineStr">
        <is>
          <t>Gemiddelde jaarlijkse kosten</t>
        </is>
      </c>
      <c r="B8" s="27">
        <f>AVERAGE(Vergelijking!M3:M11)</f>
        <v/>
      </c>
    </row>
    <row r="9">
      <c r="A9" s="12" t="inlineStr">
        <is>
          <t>Gemiddelde maandkosten</t>
        </is>
      </c>
      <c r="B9" s="26">
        <f>AVERAGE(Vergelijking!N3:N11)</f>
        <v/>
      </c>
    </row>
    <row r="10">
      <c r="A10" s="3" t="inlineStr">
        <is>
          <t>Laagste besparing</t>
        </is>
      </c>
      <c r="B10" s="27">
        <f>MIN(Vergelijking!O3:O11)</f>
        <v/>
      </c>
    </row>
    <row r="11">
      <c r="A11" s="12" t="inlineStr">
        <is>
          <t>Hoogste besparing</t>
        </is>
      </c>
      <c r="B11" s="26">
        <f>MAX(Vergelijking!O3:O11)</f>
        <v/>
      </c>
    </row>
    <row r="12">
      <c r="A12" s="3" t="inlineStr">
        <is>
          <t>Aantal contracten Vast 1 jaar</t>
        </is>
      </c>
      <c r="B12" s="25">
        <f>COUNTIF(Vergelijking!B3:B11,"Vast 1 jaar")</f>
        <v/>
      </c>
    </row>
    <row r="13">
      <c r="A13" s="12" t="inlineStr">
        <is>
          <t>Aantal contracten Vast 2 jaar</t>
        </is>
      </c>
      <c r="B13" s="28">
        <f>COUNTIF(Vergelijking!B3:B11,"Vast 2 jaar")</f>
        <v/>
      </c>
    </row>
    <row r="14">
      <c r="A14" s="3" t="inlineStr">
        <is>
          <t>Aantal contracten Variabel</t>
        </is>
      </c>
      <c r="B14" s="25">
        <f>COUNTIF(Vergelijking!B3:B11,"Variabel")</f>
        <v/>
      </c>
    </row>
    <row r="15">
      <c r="A15" s="12" t="inlineStr">
        <is>
          <t>Aantal contracten Dynamisch</t>
        </is>
      </c>
      <c r="B15" s="28">
        <f>COUNTIF(Vergelijking!B3:B11,"Dynamisch")</f>
        <v/>
      </c>
    </row>
    <row r="16">
      <c r="A16" s="3" t="inlineStr">
        <is>
          <t>Aantal aanbieders met groene stroom</t>
        </is>
      </c>
      <c r="B16" s="25">
        <f>COUNTIF(Vergelijking!S3:S11,"Ja")</f>
        <v/>
      </c>
    </row>
    <row r="17"/>
    <row r="18"/>
    <row r="19">
      <c r="A19" s="18" t="inlineStr">
        <is>
          <t>Contracttype</t>
        </is>
      </c>
      <c r="B19" s="18" t="inlineStr">
        <is>
          <t>Aantal</t>
        </is>
      </c>
    </row>
    <row r="20">
      <c r="A20" s="29" t="inlineStr">
        <is>
          <t>Vast 1 jaar</t>
        </is>
      </c>
      <c r="B20" s="30">
        <f>COUNTIF(Vergelijking!B3:B11,"Vast 1 jaar")</f>
        <v/>
      </c>
    </row>
    <row r="21">
      <c r="A21" s="29" t="inlineStr">
        <is>
          <t>Vast 2 jaar</t>
        </is>
      </c>
      <c r="B21" s="30">
        <f>COUNTIF(Vergelijking!B3:B11,"Vast 2 jaar")</f>
        <v/>
      </c>
    </row>
    <row r="22">
      <c r="A22" s="29" t="inlineStr">
        <is>
          <t>Variabel</t>
        </is>
      </c>
      <c r="B22" s="30">
        <f>COUNTIF(Vergelijking!B3:B11,"Variabel")</f>
        <v/>
      </c>
    </row>
    <row r="23">
      <c r="A23" s="29" t="inlineStr">
        <is>
          <t>Dynamisch</t>
        </is>
      </c>
      <c r="B23" s="30">
        <f>COUNTIF(Vergelijking!B3:B11,"Dynamisch")</f>
        <v/>
      </c>
    </row>
  </sheetData>
  <mergeCells count="2">
    <mergeCell ref="A1:F1"/>
    <mergeCell ref="A3:B3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3"/>
  <sheetViews>
    <sheetView workbookViewId="0">
      <selection activeCell="A1" sqref="A1"/>
    </sheetView>
  </sheetViews>
  <sheetFormatPr baseColWidth="8" defaultRowHeight="15"/>
  <cols>
    <col width="30" customWidth="1" min="1" max="1"/>
    <col width="22" customWidth="1" min="2" max="2"/>
    <col width="22" customWidth="1" min="3" max="3"/>
    <col width="22" customWidth="1" min="4" max="4"/>
  </cols>
  <sheetData>
    <row r="1" ht="26" customHeight="1">
      <c r="A1" s="1" t="inlineStr">
        <is>
          <t>Instructies – Sjabloon Energiekosten Vergelijken</t>
        </is>
      </c>
    </row>
    <row r="2"/>
    <row r="3">
      <c r="A3" s="18" t="inlineStr">
        <is>
          <t>Algemeen</t>
        </is>
      </c>
    </row>
    <row r="4" ht="30" customHeight="1">
      <c r="A4" s="31" t="inlineStr">
        <is>
          <t>•</t>
        </is>
      </c>
      <c r="B4" s="32" t="inlineStr">
        <is>
          <t>Dit sjabloon is bedoeld om energiekosten van verschillende leveranciers te vergelijken voor particulier of kleinzakelijk gebruik.</t>
        </is>
      </c>
    </row>
    <row r="5" ht="30" customHeight="1">
      <c r="A5" s="31" t="inlineStr">
        <is>
          <t>•</t>
        </is>
      </c>
      <c r="B5" s="32" t="inlineStr">
        <is>
          <t>Vul op het blad 'Vergelijking' de aanbiedingen in: leverancier, contracttype, verbruik, tarieven, vastrecht, korting en boete.</t>
        </is>
      </c>
    </row>
    <row r="6" ht="30" customHeight="1">
      <c r="A6" s="31" t="inlineStr">
        <is>
          <t>•</t>
        </is>
      </c>
      <c r="B6" s="32" t="inlineStr">
        <is>
          <t>Gele cellen zijn invoercellen en mogen worden aangepast met eigen gegevens van energieleveranciers.</t>
        </is>
      </c>
    </row>
    <row r="7" ht="30" customHeight="1">
      <c r="A7" s="31" t="inlineStr">
        <is>
          <t>•</t>
        </is>
      </c>
      <c r="B7" s="32" t="inlineStr">
        <is>
          <t>Controleer altijd of de opgegeven tarieven inclusief of exclusief btw en energiebelasting zijn.</t>
        </is>
      </c>
    </row>
    <row r="8" ht="30" customHeight="1">
      <c r="A8" s="31" t="inlineStr">
        <is>
          <t>•</t>
        </is>
      </c>
      <c r="B8" s="32" t="inlineStr">
        <is>
          <t>Gebruik uitsluitend de Nederlandse notatie: datum als DD-MM-JJJJ en valuta als € 1.234,56.</t>
        </is>
      </c>
    </row>
    <row r="9" ht="30" customHeight="1">
      <c r="A9" s="31" t="inlineStr">
        <is>
          <t>•</t>
        </is>
      </c>
      <c r="B9" s="32" t="inlineStr">
        <is>
          <t>De kolom 'Totale kosten per jaar' berekent automatisch: (vastrecht x 12) + verbruikskosten + boete - welkomstkorting.</t>
        </is>
      </c>
    </row>
    <row r="10" ht="30" customHeight="1">
      <c r="A10" s="31" t="inlineStr">
        <is>
          <t>•</t>
        </is>
      </c>
      <c r="B10" s="32" t="inlineStr">
        <is>
          <t>De kolom 'Status' toont 'Voordelig' als de jaarkosten lager zijn dan het gemiddelde, anders 'Duurder'.</t>
        </is>
      </c>
    </row>
    <row r="11" ht="30" customHeight="1">
      <c r="A11" s="31" t="inlineStr">
        <is>
          <t>•</t>
        </is>
      </c>
      <c r="B11" s="32" t="inlineStr">
        <is>
          <t>De kolommen 'Beoordeling' en 'Groene stroom' worden automatisch opgehaald via VLOOKUP vanuit het blad 'Leveranciers'.</t>
        </is>
      </c>
    </row>
    <row r="12" ht="30" customHeight="1">
      <c r="A12" s="31" t="inlineStr">
        <is>
          <t>•</t>
        </is>
      </c>
      <c r="B12" s="32" t="inlineStr">
        <is>
          <t>Het blad 'Leveranciers' bevat vaste referentiegegevens per leverancier en hoeft normaal niet te worden aangepast.</t>
        </is>
      </c>
    </row>
    <row r="13" ht="30" customHeight="1">
      <c r="A13" s="31" t="inlineStr">
        <is>
          <t>•</t>
        </is>
      </c>
      <c r="B13" s="32" t="inlineStr">
        <is>
          <t>Het blad 'Dashboard' toont automatisch berekende kerncijfers (KPI's) en grafieken op basis van de ingevoerde gegevens.</t>
        </is>
      </c>
    </row>
    <row r="14" ht="30" customHeight="1">
      <c r="A14" s="31" t="inlineStr">
        <is>
          <t>•</t>
        </is>
      </c>
      <c r="B14" s="32" t="inlineStr">
        <is>
          <t>Werk het sjabloon periodiek bij zodra nieuwe aanbiedingen of tarieven bekend zijn, bijvoorbeeld elk kwartaal.</t>
        </is>
      </c>
    </row>
    <row r="15"/>
    <row r="16">
      <c r="A16" s="18" t="inlineStr">
        <is>
          <t>Kolomuitleg blad 'Vergelijking'</t>
        </is>
      </c>
    </row>
    <row r="17" ht="28" customHeight="1">
      <c r="A17" s="33" t="inlineStr">
        <is>
          <t>Stroom (kWh/jaar) / Gas (m³/jaar)</t>
        </is>
      </c>
      <c r="B17" s="32" t="inlineStr">
        <is>
          <t>Geschat jaarverbruik van het huishouden of bedrijf.</t>
        </is>
      </c>
    </row>
    <row r="18" ht="28" customHeight="1">
      <c r="A18" s="33" t="inlineStr">
        <is>
          <t>Vastrecht stroom/gas p/m</t>
        </is>
      </c>
      <c r="B18" s="32" t="inlineStr">
        <is>
          <t>Vaste maandelijkse kosten per aansluiting, ongeacht verbruik.</t>
        </is>
      </c>
    </row>
    <row r="19" ht="28" customHeight="1">
      <c r="A19" s="33" t="inlineStr">
        <is>
          <t>Tarief stroom/gas</t>
        </is>
      </c>
      <c r="B19" s="32" t="inlineStr">
        <is>
          <t>Prijs per kWh respectievelijk per m³, inclusief energiebelasting indien van toepassing.</t>
        </is>
      </c>
    </row>
    <row r="20" ht="28" customHeight="1">
      <c r="A20" s="33" t="inlineStr">
        <is>
          <t>Welkomstkorting</t>
        </is>
      </c>
      <c r="B20" s="32" t="inlineStr">
        <is>
          <t>Eenmalige korting die de leverancier bij afsluiten van het contract geeft.</t>
        </is>
      </c>
    </row>
    <row r="21" ht="28" customHeight="1">
      <c r="A21" s="33" t="inlineStr">
        <is>
          <t>Boete bij opzegging</t>
        </is>
      </c>
      <c r="B21" s="32" t="inlineStr">
        <is>
          <t>Kosten bij vroegtijdig beëindigen van een vast contract.</t>
        </is>
      </c>
    </row>
    <row r="22" ht="28" customHeight="1">
      <c r="A22" s="33" t="inlineStr">
        <is>
          <t>Besparing t.o.v. duurste</t>
        </is>
      </c>
      <c r="B22" s="32" t="inlineStr">
        <is>
          <t>Verschil tussen de duurste aanbieding en de betreffende aanbieding.</t>
        </is>
      </c>
    </row>
    <row r="23" ht="28" customHeight="1">
      <c r="A23" s="33" t="inlineStr">
        <is>
          <t>Besparing %</t>
        </is>
      </c>
      <c r="B23" s="32" t="inlineStr">
        <is>
          <t>Besparing uitgedrukt als percentage van de duurste aanbieding.</t>
        </is>
      </c>
    </row>
  </sheetData>
  <mergeCells count="21">
    <mergeCell ref="A1:D1"/>
    <mergeCell ref="A3:D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A16:D16"/>
    <mergeCell ref="B17:D17"/>
    <mergeCell ref="B18:D18"/>
    <mergeCell ref="B19:D19"/>
    <mergeCell ref="B20:D20"/>
    <mergeCell ref="B21:D21"/>
    <mergeCell ref="B22:D22"/>
    <mergeCell ref="B23:D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2026-07-02T21:27:46Z</dcterms:created>
  <dcterms:modified xmlns:dcterms="http://purl.org/dc/terms/" xmlns:xsi="http://www.w3.org/2001/XMLSchema-instance" xsi:type="dcterms:W3CDTF">2026-07-02T21:27:46Z</dcterms:modified>
</cp:coreProperties>
</file>