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ransacties" sheetId="1" state="visible" r:id="rId1"/>
    <sheet xmlns:r="http://schemas.openxmlformats.org/officeDocument/2006/relationships" name="Categorie-overzicht" sheetId="2" state="visible" r:id="rId2"/>
    <sheet xmlns:r="http://schemas.openxmlformats.org/officeDocument/2006/relationships" name="Dashboard" sheetId="3" state="visible" r:id="rId3"/>
    <sheet xmlns:r="http://schemas.openxmlformats.org/officeDocument/2006/relationships" name="Handleiding" sheetId="4" state="visible" r:id="rId4"/>
  </sheets>
  <definedNames/>
  <calcPr calcId="124519" fullCalcOnLoad="1"/>
</workbook>
</file>

<file path=xl/styles.xml><?xml version="1.0" encoding="utf-8"?>
<styleSheet xmlns="http://schemas.openxmlformats.org/spreadsheetml/2006/main">
  <numFmts count="3">
    <numFmt numFmtId="164" formatCode="DD-MM-YYYY"/>
    <numFmt numFmtId="165" formatCode="&quot;€&quot; #.##0,00"/>
    <numFmt numFmtId="166" formatCode="0,0%"/>
  </numFmts>
  <fonts count="9">
    <font>
      <name val="Calibri"/>
      <family val="2"/>
      <color theme="1"/>
      <sz val="11"/>
      <scheme val="minor"/>
    </font>
    <font>
      <b val="1"/>
      <color rgb="00FFFFFF"/>
      <sz val="16"/>
    </font>
    <font>
      <b val="1"/>
      <color rgb="00FFFFFF"/>
      <sz val="11"/>
    </font>
    <font>
      <sz val="10"/>
    </font>
    <font>
      <b val="1"/>
    </font>
    <font>
      <b val="1"/>
      <color rgb="001E293B"/>
      <sz val="10"/>
    </font>
    <font>
      <b val="1"/>
      <sz val="12"/>
    </font>
    <font>
      <b val="1"/>
      <color rgb="00FFFFFF"/>
      <sz val="10"/>
    </font>
    <font>
      <b val="1"/>
      <color rgb="001E293B"/>
      <sz val="11"/>
    </font>
  </fonts>
  <fills count="12">
    <fill>
      <patternFill/>
    </fill>
    <fill>
      <patternFill patternType="gray125"/>
    </fill>
    <fill>
      <patternFill patternType="solid">
        <fgColor rgb="001E293B"/>
      </patternFill>
    </fill>
    <fill>
      <patternFill patternType="solid">
        <fgColor rgb="00F8FAFC"/>
      </patternFill>
    </fill>
    <fill>
      <patternFill patternType="solid">
        <fgColor rgb="00FFFBEB"/>
      </patternFill>
    </fill>
    <fill>
      <patternFill patternType="solid">
        <fgColor rgb="00FFFFFF"/>
      </patternFill>
    </fill>
    <fill>
      <patternFill patternType="solid">
        <fgColor rgb="000F766E"/>
      </patternFill>
    </fill>
    <fill>
      <patternFill patternType="solid">
        <fgColor rgb="00F0FDFA"/>
      </patternFill>
    </fill>
    <fill>
      <patternFill patternType="solid">
        <fgColor rgb="00DCFCE7"/>
      </patternFill>
    </fill>
    <fill>
      <patternFill patternType="solid">
        <fgColor rgb="00FEE2E2"/>
      </patternFill>
    </fill>
    <fill>
      <patternFill patternType="solid">
        <fgColor rgb="00E0F2FE"/>
      </patternFill>
    </fill>
    <fill>
      <patternFill patternType="solid">
        <fgColor rgb="0014B8A6"/>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58">
    <xf numFmtId="0" fontId="0" fillId="0" borderId="0" pivotButton="0" quotePrefix="0" xfId="0"/>
    <xf numFmtId="0" fontId="1" fillId="2" borderId="0" applyAlignment="1" pivotButton="0" quotePrefix="0" xfId="0">
      <alignment horizontal="center" vertical="center"/>
    </xf>
    <xf numFmtId="0" fontId="2" fillId="2" borderId="1" applyAlignment="1" pivotButton="0" quotePrefix="0" xfId="0">
      <alignment horizontal="center" vertical="center"/>
    </xf>
    <xf numFmtId="164" fontId="3" fillId="3" borderId="1" pivotButton="0" quotePrefix="0" xfId="0"/>
    <xf numFmtId="0" fontId="3" fillId="3" borderId="1" pivotButton="0" quotePrefix="0" xfId="0"/>
    <xf numFmtId="165" fontId="3" fillId="4" borderId="1" pivotButton="0" quotePrefix="0" xfId="0"/>
    <xf numFmtId="9" fontId="3" fillId="4" borderId="1" pivotButton="0" quotePrefix="0" xfId="0"/>
    <xf numFmtId="165" fontId="0" fillId="3" borderId="1" pivotButton="0" quotePrefix="0" xfId="0"/>
    <xf numFmtId="165" fontId="4" fillId="3" borderId="1" pivotButton="0" quotePrefix="0" xfId="0"/>
    <xf numFmtId="0" fontId="0" fillId="3" borderId="1" pivotButton="0" quotePrefix="0" xfId="0"/>
    <xf numFmtId="0" fontId="0" fillId="3" borderId="1" applyAlignment="1" pivotButton="0" quotePrefix="0" xfId="0">
      <alignment horizontal="center" vertical="center"/>
    </xf>
    <xf numFmtId="164" fontId="3" fillId="5" borderId="1" pivotButton="0" quotePrefix="0" xfId="0"/>
    <xf numFmtId="0" fontId="3" fillId="5" borderId="1" pivotButton="0" quotePrefix="0" xfId="0"/>
    <xf numFmtId="165" fontId="0" fillId="5" borderId="1" pivotButton="0" quotePrefix="0" xfId="0"/>
    <xf numFmtId="165" fontId="4" fillId="5" borderId="1" pivotButton="0" quotePrefix="0" xfId="0"/>
    <xf numFmtId="0" fontId="0" fillId="5" borderId="1" pivotButton="0" quotePrefix="0" xfId="0"/>
    <xf numFmtId="0" fontId="0" fillId="5" borderId="1" applyAlignment="1" pivotButton="0" quotePrefix="0" xfId="0">
      <alignment horizontal="center" vertical="center"/>
    </xf>
    <xf numFmtId="0" fontId="5" fillId="0" borderId="0" pivotButton="0" quotePrefix="0" xfId="0"/>
    <xf numFmtId="165" fontId="4" fillId="0" borderId="0" pivotButton="0" quotePrefix="0" xfId="0"/>
    <xf numFmtId="1" fontId="4" fillId="0" borderId="0" pivotButton="0" quotePrefix="0" xfId="0"/>
    <xf numFmtId="0" fontId="2" fillId="6" borderId="1" applyAlignment="1" pivotButton="0" quotePrefix="0" xfId="0">
      <alignment horizontal="center" vertical="center"/>
    </xf>
    <xf numFmtId="0" fontId="4" fillId="7" borderId="1" pivotButton="0" quotePrefix="0" xfId="0"/>
    <xf numFmtId="165" fontId="0" fillId="7" borderId="1" pivotButton="0" quotePrefix="0" xfId="0"/>
    <xf numFmtId="165" fontId="4" fillId="7" borderId="1" pivotButton="0" quotePrefix="0" xfId="0"/>
    <xf numFmtId="166" fontId="0" fillId="7" borderId="1" pivotButton="0" quotePrefix="0" xfId="0"/>
    <xf numFmtId="0" fontId="4" fillId="5" borderId="1" pivotButton="0" quotePrefix="0" xfId="0"/>
    <xf numFmtId="166" fontId="0" fillId="5" borderId="1" pivotButton="0" quotePrefix="0" xfId="0"/>
    <xf numFmtId="0" fontId="5" fillId="8" borderId="1" applyAlignment="1" pivotButton="0" quotePrefix="0" xfId="0">
      <alignment horizontal="left" vertical="center"/>
    </xf>
    <xf numFmtId="165" fontId="6" fillId="8" borderId="1" pivotButton="0" quotePrefix="0" xfId="0"/>
    <xf numFmtId="0" fontId="5" fillId="9" borderId="1" applyAlignment="1" pivotButton="0" quotePrefix="0" xfId="0">
      <alignment horizontal="left" vertical="center"/>
    </xf>
    <xf numFmtId="165" fontId="6" fillId="9" borderId="1" pivotButton="0" quotePrefix="0" xfId="0"/>
    <xf numFmtId="0" fontId="5" fillId="10" borderId="1" applyAlignment="1" pivotButton="0" quotePrefix="0" xfId="0">
      <alignment horizontal="left" vertical="center"/>
    </xf>
    <xf numFmtId="165" fontId="6" fillId="10" borderId="1" pivotButton="0" quotePrefix="0" xfId="0"/>
    <xf numFmtId="166" fontId="6" fillId="10" borderId="1" pivotButton="0" quotePrefix="0" xfId="0"/>
    <xf numFmtId="0" fontId="6" fillId="10" borderId="1" pivotButton="0" quotePrefix="0" xfId="0"/>
    <xf numFmtId="1" fontId="6" fillId="10" borderId="1" pivotButton="0" quotePrefix="0" xfId="0"/>
    <xf numFmtId="0" fontId="7" fillId="11" borderId="0" pivotButton="0" quotePrefix="0" xfId="0"/>
    <xf numFmtId="0" fontId="0" fillId="0" borderId="1" pivotButton="0" quotePrefix="0" xfId="0"/>
    <xf numFmtId="165" fontId="0" fillId="0" borderId="1" pivotButton="0" quotePrefix="0" xfId="0"/>
    <xf numFmtId="0" fontId="2" fillId="11" borderId="0" applyAlignment="1" pivotButton="0" quotePrefix="0" xfId="0">
      <alignment horizontal="left" vertical="center"/>
    </xf>
    <xf numFmtId="0" fontId="3" fillId="0" borderId="0" applyAlignment="1" pivotButton="0" quotePrefix="0" xfId="0">
      <alignment horizontal="left" vertical="top" wrapText="1"/>
    </xf>
    <xf numFmtId="164" fontId="3" fillId="3" borderId="1" pivotButton="0" quotePrefix="0" xfId="0"/>
    <xf numFmtId="165" fontId="3" fillId="4" borderId="1" pivotButton="0" quotePrefix="0" xfId="0"/>
    <xf numFmtId="165" fontId="0" fillId="3" borderId="1" pivotButton="0" quotePrefix="0" xfId="0"/>
    <xf numFmtId="165" fontId="4" fillId="3" borderId="1" pivotButton="0" quotePrefix="0" xfId="0"/>
    <xf numFmtId="164" fontId="3" fillId="5" borderId="1" pivotButton="0" quotePrefix="0" xfId="0"/>
    <xf numFmtId="165" fontId="0" fillId="5" borderId="1" pivotButton="0" quotePrefix="0" xfId="0"/>
    <xf numFmtId="165" fontId="4" fillId="5" borderId="1" pivotButton="0" quotePrefix="0" xfId="0"/>
    <xf numFmtId="165" fontId="4" fillId="0" borderId="0" pivotButton="0" quotePrefix="0" xfId="0"/>
    <xf numFmtId="165" fontId="0" fillId="7" borderId="1" pivotButton="0" quotePrefix="0" xfId="0"/>
    <xf numFmtId="165" fontId="4" fillId="7" borderId="1" pivotButton="0" quotePrefix="0" xfId="0"/>
    <xf numFmtId="166" fontId="0" fillId="7" borderId="1" pivotButton="0" quotePrefix="0" xfId="0"/>
    <xf numFmtId="166" fontId="0" fillId="5" borderId="1" pivotButton="0" quotePrefix="0" xfId="0"/>
    <xf numFmtId="165" fontId="6" fillId="8" borderId="1" pivotButton="0" quotePrefix="0" xfId="0"/>
    <xf numFmtId="165" fontId="6" fillId="9" borderId="1" pivotButton="0" quotePrefix="0" xfId="0"/>
    <xf numFmtId="165" fontId="6" fillId="10" borderId="1" pivotButton="0" quotePrefix="0" xfId="0"/>
    <xf numFmtId="166" fontId="6" fillId="10" borderId="1" pivotButton="0" quotePrefix="0" xfId="0"/>
    <xf numFmtId="165" fontId="0" fillId="0" borderId="1" pivotButton="0" quotePrefix="0" xfId="0"/>
  </cellXfs>
  <cellStyles count="1">
    <cellStyle name="Normal" xfId="0" builtinId="0" hidden="0"/>
  </cellStyles>
  <dxfs count="2">
    <dxf>
      <font>
        <b val="1"/>
        <color rgb="0022C55E"/>
      </font>
    </dxf>
    <dxf>
      <font>
        <b val="1"/>
        <color rgb="00DC2626"/>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Uitgaven per categorie</a:t>
            </a:r>
          </a:p>
        </rich>
      </tx>
    </title>
    <plotArea>
      <barChart>
        <barDir val="col"/>
        <grouping val="clustered"/>
        <ser>
          <idx val="0"/>
          <order val="0"/>
          <tx>
            <strRef>
              <f>'Categorie-overzicht'!N2</f>
            </strRef>
          </tx>
          <spPr>
            <a:solidFill xmlns:a="http://schemas.openxmlformats.org/drawingml/2006/main">
              <a:srgbClr val="0F766E"/>
            </a:solidFill>
            <a:ln xmlns:a="http://schemas.openxmlformats.org/drawingml/2006/main">
              <a:prstDash val="solid"/>
            </a:ln>
          </spPr>
          <cat>
            <numRef>
              <f>'Categorie-overzicht'!$A$3:$A$11</f>
            </numRef>
          </cat>
          <val>
            <numRef>
              <f>'Categorie-overzicht'!$N$3:$N$11</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Categorie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Bedrag (euro)</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Netto saldo per maand</a:t>
            </a:r>
          </a:p>
        </rich>
      </tx>
    </title>
    <plotArea>
      <lineChart>
        <grouping val="standard"/>
        <ser>
          <idx val="0"/>
          <order val="0"/>
          <tx>
            <strRef>
              <f>'Dashboard'!B12</f>
            </strRef>
          </tx>
          <spPr>
            <a:ln xmlns:a="http://schemas.openxmlformats.org/drawingml/2006/main" w="25000">
              <a:solidFill>
                <a:srgbClr val="1E293B"/>
              </a:solidFill>
              <a:prstDash val="solid"/>
            </a:ln>
          </spPr>
          <marker>
            <symbol val="none"/>
            <spPr>
              <a:ln xmlns:a="http://schemas.openxmlformats.org/drawingml/2006/main">
                <a:prstDash val="solid"/>
              </a:ln>
            </spPr>
          </marker>
          <cat>
            <numRef>
              <f>'Dashboard'!$A$13:$A$24</f>
            </numRef>
          </cat>
          <val>
            <numRef>
              <f>'Dashboard'!$B$13:$B$24</f>
            </numRef>
          </val>
        </ser>
        <axId val="10"/>
        <axId val="100"/>
      </lineChart>
      <catAx>
        <axId val="10"/>
        <scaling>
          <orientation val="minMax"/>
        </scaling>
        <axPos val="l"/>
        <title>
          <tx>
            <rich>
              <a:bodyPr xmlns:a="http://schemas.openxmlformats.org/drawingml/2006/main"/>
              <a:p xmlns:a="http://schemas.openxmlformats.org/drawingml/2006/main">
                <a:pPr>
                  <a:defRPr/>
                </a:pPr>
                <a:r>
                  <a:t>Maand</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Netto saldo (euro)</a:t>
                </a:r>
              </a:p>
            </rich>
          </tx>
        </title>
        <majorTickMark val="none"/>
        <minorTickMark val="none"/>
        <crossAx val="10"/>
      </valAx>
    </plotArea>
    <legend>
      <legendPos val="r"/>
    </legend>
    <plotVisOnly val="1"/>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pPr>
              <a:defRPr/>
            </a:pPr>
            <a:r>
              <a:t>Verdeling uitgaven per categorie</a:t>
            </a:r>
          </a:p>
        </rich>
      </tx>
    </title>
    <plotArea>
      <pieChart>
        <varyColors val="1"/>
        <ser>
          <idx val="0"/>
          <order val="0"/>
          <tx>
            <strRef>
              <f>'Categorie-overzicht'!N2</f>
            </strRef>
          </tx>
          <spPr>
            <a:ln xmlns:a="http://schemas.openxmlformats.org/drawingml/2006/main">
              <a:prstDash val="solid"/>
            </a:ln>
          </spPr>
          <cat>
            <numRef>
              <f>'Categorie-overzicht'!$A$3:$A$11</f>
            </numRef>
          </cat>
          <val>
            <numRef>
              <f>'Categorie-overzicht'!$N$3:$N$11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3</col>
      <colOff>0</colOff>
      <row>2</row>
      <rowOff>0</rowOff>
    </from>
    <ext cx="576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3</col>
      <colOff>0</colOff>
      <row>19</row>
      <rowOff>0</rowOff>
    </from>
    <ext cx="5760000" cy="288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3</col>
      <colOff>0</colOff>
      <row>36</row>
      <rowOff>0</rowOff>
    </from>
    <ext cx="5760000" cy="288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O18"/>
  <sheetViews>
    <sheetView workbookViewId="0">
      <pane ySplit="2" topLeftCell="A3" activePane="bottomLeft" state="frozen"/>
      <selection pane="bottomLeft" activeCell="A1" sqref="A1"/>
    </sheetView>
  </sheetViews>
  <sheetFormatPr baseColWidth="8" defaultRowHeight="15"/>
  <cols>
    <col width="13" customWidth="1" min="1" max="1"/>
    <col width="10" customWidth="1" min="2" max="2"/>
    <col width="15" customWidth="1" min="3" max="3"/>
    <col width="28" customWidth="1" min="4" max="4"/>
    <col width="16" customWidth="1" min="5" max="5"/>
    <col width="20" customWidth="1" min="6" max="6"/>
    <col width="15" customWidth="1" min="7" max="7"/>
    <col width="13" customWidth="1" min="8" max="8"/>
    <col width="13" customWidth="1" min="9" max="9"/>
    <col width="15" customWidth="1" min="10" max="10"/>
    <col width="12" customWidth="1" min="11" max="11"/>
    <col width="14" customWidth="1" min="12" max="12"/>
    <col width="12" customWidth="1" min="13" max="13"/>
    <col width="22" customWidth="1" min="14" max="14"/>
    <col width="16" customWidth="1" min="15" max="15"/>
  </cols>
  <sheetData>
    <row r="1" ht="28" customHeight="1">
      <c r="A1" s="1" t="inlineStr">
        <is>
          <t>Huishoudboekje 2026 - Transacties</t>
        </is>
      </c>
    </row>
    <row r="2" ht="30" customHeight="1">
      <c r="A2" s="2" t="inlineStr">
        <is>
          <t>Datum</t>
        </is>
      </c>
      <c r="B2" s="2" t="inlineStr">
        <is>
          <t>Type</t>
        </is>
      </c>
      <c r="C2" s="2" t="inlineStr">
        <is>
          <t>Categorie</t>
        </is>
      </c>
      <c r="D2" s="2" t="inlineStr">
        <is>
          <t>Omschrijving</t>
        </is>
      </c>
      <c r="E2" s="2" t="inlineStr">
        <is>
          <t>Rekening</t>
        </is>
      </c>
      <c r="F2" s="2" t="inlineStr">
        <is>
          <t>Tegenpartij</t>
        </is>
      </c>
      <c r="G2" s="2" t="inlineStr">
        <is>
          <t>Bedrag excl. btw</t>
        </is>
      </c>
      <c r="H2" s="2" t="inlineStr">
        <is>
          <t>Btw-percentage</t>
        </is>
      </c>
      <c r="I2" s="2" t="inlineStr">
        <is>
          <t>Btw-bedrag</t>
        </is>
      </c>
      <c r="J2" s="2" t="inlineStr">
        <is>
          <t>Bedrag incl. btw</t>
        </is>
      </c>
      <c r="K2" s="2" t="inlineStr">
        <is>
          <t>Betaald via</t>
        </is>
      </c>
      <c r="L2" s="2" t="inlineStr">
        <is>
          <t>Herhaalbetaling</t>
        </is>
      </c>
      <c r="M2" s="2" t="inlineStr">
        <is>
          <t>Vast/variabel</t>
        </is>
      </c>
      <c r="N2" s="2" t="inlineStr">
        <is>
          <t>Notitie</t>
        </is>
      </c>
      <c r="O2" s="2" t="inlineStr">
        <is>
          <t>Controle</t>
        </is>
      </c>
    </row>
    <row r="3">
      <c r="A3" s="41" t="n">
        <v>46027</v>
      </c>
      <c r="B3" s="4" t="inlineStr">
        <is>
          <t>Inkomst</t>
        </is>
      </c>
      <c r="C3" s="4" t="inlineStr">
        <is>
          <t>Inkomen</t>
        </is>
      </c>
      <c r="D3" s="4" t="inlineStr">
        <is>
          <t>Salaris januari - Amsterdam</t>
        </is>
      </c>
      <c r="E3" s="4" t="inlineStr">
        <is>
          <t>Betaalrekening</t>
        </is>
      </c>
      <c r="F3" s="4" t="inlineStr">
        <is>
          <t>Werkgever B.V.</t>
        </is>
      </c>
      <c r="G3" s="42" t="n">
        <v>2850</v>
      </c>
      <c r="H3" s="6" t="n">
        <v>0</v>
      </c>
      <c r="I3" s="43">
        <f>IF(AND(B3="Uitgave",H3&gt;0),G3*H3,0)</f>
        <v/>
      </c>
      <c r="J3" s="44">
        <f>IF(B3="Uitgave",G3+I3,G3)</f>
        <v/>
      </c>
      <c r="K3" s="9" t="inlineStr">
        <is>
          <t>Bank</t>
        </is>
      </c>
      <c r="L3" s="9" t="inlineStr">
        <is>
          <t>Nee</t>
        </is>
      </c>
      <c r="M3" s="9" t="inlineStr">
        <is>
          <t>Vast</t>
        </is>
      </c>
      <c r="N3" s="9" t="inlineStr">
        <is>
          <t>Salaris Sanne</t>
        </is>
      </c>
      <c r="O3" s="10">
        <f>IFERROR(IF(J3&lt;0,"Controleer bedrag","OK"),"Fout")</f>
        <v/>
      </c>
    </row>
    <row r="4">
      <c r="A4" s="45" t="n">
        <v>46029</v>
      </c>
      <c r="B4" s="12" t="inlineStr">
        <is>
          <t>Uitgave</t>
        </is>
      </c>
      <c r="C4" s="12" t="inlineStr">
        <is>
          <t>Boodschappen</t>
        </is>
      </c>
      <c r="D4" s="12" t="inlineStr">
        <is>
          <t>Weekboodschappen - Utrecht</t>
        </is>
      </c>
      <c r="E4" s="12" t="inlineStr">
        <is>
          <t>Betaalrekening</t>
        </is>
      </c>
      <c r="F4" s="12" t="inlineStr">
        <is>
          <t>Albert Heijn</t>
        </is>
      </c>
      <c r="G4" s="42" t="n">
        <v>78.45</v>
      </c>
      <c r="H4" s="6" t="n">
        <v>0.09</v>
      </c>
      <c r="I4" s="46">
        <f>IF(AND(B4="Uitgave",H4&gt;0),G4*H4,0)</f>
        <v/>
      </c>
      <c r="J4" s="47">
        <f>IF(B4="Uitgave",G4+I4,G4)</f>
        <v/>
      </c>
      <c r="K4" s="15" t="inlineStr">
        <is>
          <t>Bank</t>
        </is>
      </c>
      <c r="L4" s="15" t="inlineStr">
        <is>
          <t>Nee</t>
        </is>
      </c>
      <c r="M4" s="15" t="inlineStr">
        <is>
          <t>Variabel</t>
        </is>
      </c>
      <c r="N4" s="15" t="inlineStr">
        <is>
          <t>Boodschappen Daan</t>
        </is>
      </c>
      <c r="O4" s="16">
        <f>IFERROR(IF(J4&lt;0,"Controleer bedrag","OK"),"Fout")</f>
        <v/>
      </c>
    </row>
    <row r="5">
      <c r="A5" s="41" t="n">
        <v>46023</v>
      </c>
      <c r="B5" s="4" t="inlineStr">
        <is>
          <t>Uitgave</t>
        </is>
      </c>
      <c r="C5" s="4" t="inlineStr">
        <is>
          <t>Wonen</t>
        </is>
      </c>
      <c r="D5" s="4" t="inlineStr">
        <is>
          <t>Huur januari - Rotterdam</t>
        </is>
      </c>
      <c r="E5" s="4" t="inlineStr">
        <is>
          <t>Betaalrekening</t>
        </is>
      </c>
      <c r="F5" s="4" t="inlineStr">
        <is>
          <t>Verhuurder Vastgoed</t>
        </is>
      </c>
      <c r="G5" s="42" t="n">
        <v>1150</v>
      </c>
      <c r="H5" s="6" t="n">
        <v>0</v>
      </c>
      <c r="I5" s="43">
        <f>IF(AND(B5="Uitgave",H5&gt;0),G5*H5,0)</f>
        <v/>
      </c>
      <c r="J5" s="44">
        <f>IF(B5="Uitgave",G5+I5,G5)</f>
        <v/>
      </c>
      <c r="K5" s="9" t="inlineStr">
        <is>
          <t>Bank</t>
        </is>
      </c>
      <c r="L5" s="9" t="inlineStr">
        <is>
          <t>Ja</t>
        </is>
      </c>
      <c r="M5" s="9" t="inlineStr">
        <is>
          <t>Vast</t>
        </is>
      </c>
      <c r="N5" s="9" t="inlineStr">
        <is>
          <t>Huur Emma</t>
        </is>
      </c>
      <c r="O5" s="10">
        <f>IFERROR(IF(J5&lt;0,"Controleer bedrag","OK"),"Fout")</f>
        <v/>
      </c>
    </row>
    <row r="6">
      <c r="A6" s="45" t="n">
        <v>46032</v>
      </c>
      <c r="B6" s="12" t="inlineStr">
        <is>
          <t>Uitgave</t>
        </is>
      </c>
      <c r="C6" s="12" t="inlineStr">
        <is>
          <t>Vervoer</t>
        </is>
      </c>
      <c r="D6" s="12" t="inlineStr">
        <is>
          <t>Tanken auto - Eindhoven</t>
        </is>
      </c>
      <c r="E6" s="12" t="inlineStr">
        <is>
          <t>Betaalrekening</t>
        </is>
      </c>
      <c r="F6" s="12" t="inlineStr">
        <is>
          <t>Shell</t>
        </is>
      </c>
      <c r="G6" s="42" t="n">
        <v>62.3</v>
      </c>
      <c r="H6" s="6" t="n">
        <v>0.21</v>
      </c>
      <c r="I6" s="46">
        <f>IF(AND(B6="Uitgave",H6&gt;0),G6*H6,0)</f>
        <v/>
      </c>
      <c r="J6" s="47">
        <f>IF(B6="Uitgave",G6+I6,G6)</f>
        <v/>
      </c>
      <c r="K6" s="15" t="inlineStr">
        <is>
          <t>Bank</t>
        </is>
      </c>
      <c r="L6" s="15" t="inlineStr">
        <is>
          <t>Nee</t>
        </is>
      </c>
      <c r="M6" s="15" t="inlineStr">
        <is>
          <t>Variabel</t>
        </is>
      </c>
      <c r="N6" s="15" t="inlineStr">
        <is>
          <t>Tanken Lars</t>
        </is>
      </c>
      <c r="O6" s="16">
        <f>IFERROR(IF(J6&lt;0,"Controleer bedrag","OK"),"Fout")</f>
        <v/>
      </c>
    </row>
    <row r="7">
      <c r="A7" s="41" t="n">
        <v>46037</v>
      </c>
      <c r="B7" s="4" t="inlineStr">
        <is>
          <t>Uitgave</t>
        </is>
      </c>
      <c r="C7" s="4" t="inlineStr">
        <is>
          <t>Zorg</t>
        </is>
      </c>
      <c r="D7" s="4" t="inlineStr">
        <is>
          <t>Zorgverzekering - Den Haag</t>
        </is>
      </c>
      <c r="E7" s="4" t="inlineStr">
        <is>
          <t>Betaalrekening</t>
        </is>
      </c>
      <c r="F7" s="4" t="inlineStr">
        <is>
          <t>Zilveren Kruis</t>
        </is>
      </c>
      <c r="G7" s="42" t="n">
        <v>139.9</v>
      </c>
      <c r="H7" s="6" t="n">
        <v>0</v>
      </c>
      <c r="I7" s="43">
        <f>IF(AND(B7="Uitgave",H7&gt;0),G7*H7,0)</f>
        <v/>
      </c>
      <c r="J7" s="44">
        <f>IF(B7="Uitgave",G7+I7,G7)</f>
        <v/>
      </c>
      <c r="K7" s="9" t="inlineStr">
        <is>
          <t>Bank</t>
        </is>
      </c>
      <c r="L7" s="9" t="inlineStr">
        <is>
          <t>Ja</t>
        </is>
      </c>
      <c r="M7" s="9" t="inlineStr">
        <is>
          <t>Vast</t>
        </is>
      </c>
      <c r="N7" s="9" t="inlineStr">
        <is>
          <t>Zorgpremie Sophie</t>
        </is>
      </c>
      <c r="O7" s="10">
        <f>IFERROR(IF(J7&lt;0,"Controleer bedrag","OK"),"Fout")</f>
        <v/>
      </c>
    </row>
    <row r="8">
      <c r="A8" s="45" t="n">
        <v>46040</v>
      </c>
      <c r="B8" s="12" t="inlineStr">
        <is>
          <t>Uitgave</t>
        </is>
      </c>
      <c r="C8" s="12" t="inlineStr">
        <is>
          <t>Vrije tijd</t>
        </is>
      </c>
      <c r="D8" s="12" t="inlineStr">
        <is>
          <t>Uit eten - Haarlem</t>
        </is>
      </c>
      <c r="E8" s="12" t="inlineStr">
        <is>
          <t>Contant</t>
        </is>
      </c>
      <c r="F8" s="12" t="inlineStr">
        <is>
          <t>Restaurant De Kroon</t>
        </is>
      </c>
      <c r="G8" s="42" t="n">
        <v>54.8</v>
      </c>
      <c r="H8" s="6" t="n">
        <v>0.09</v>
      </c>
      <c r="I8" s="46">
        <f>IF(AND(B8="Uitgave",H8&gt;0),G8*H8,0)</f>
        <v/>
      </c>
      <c r="J8" s="47">
        <f>IF(B8="Uitgave",G8+I8,G8)</f>
        <v/>
      </c>
      <c r="K8" s="15" t="inlineStr">
        <is>
          <t>Contant</t>
        </is>
      </c>
      <c r="L8" s="15" t="inlineStr">
        <is>
          <t>Nee</t>
        </is>
      </c>
      <c r="M8" s="15" t="inlineStr">
        <is>
          <t>Variabel</t>
        </is>
      </c>
      <c r="N8" s="15" t="inlineStr">
        <is>
          <t>Etentje Bram</t>
        </is>
      </c>
      <c r="O8" s="16">
        <f>IFERROR(IF(J8&lt;0,"Controleer bedrag","OK"),"Fout")</f>
        <v/>
      </c>
    </row>
    <row r="9">
      <c r="A9" s="41" t="n">
        <v>46042</v>
      </c>
      <c r="B9" s="4" t="inlineStr">
        <is>
          <t>Uitgave</t>
        </is>
      </c>
      <c r="C9" s="4" t="inlineStr">
        <is>
          <t>Kinderen</t>
        </is>
      </c>
      <c r="D9" s="4" t="inlineStr">
        <is>
          <t>Kinderopvang - Nijmegen</t>
        </is>
      </c>
      <c r="E9" s="4" t="inlineStr">
        <is>
          <t>Betaalrekening</t>
        </is>
      </c>
      <c r="F9" s="4" t="inlineStr">
        <is>
          <t>Kinderopvang Zonnetje</t>
        </is>
      </c>
      <c r="G9" s="42" t="n">
        <v>420</v>
      </c>
      <c r="H9" s="6" t="n">
        <v>0</v>
      </c>
      <c r="I9" s="43">
        <f>IF(AND(B9="Uitgave",H9&gt;0),G9*H9,0)</f>
        <v/>
      </c>
      <c r="J9" s="44">
        <f>IF(B9="Uitgave",G9+I9,G9)</f>
        <v/>
      </c>
      <c r="K9" s="9" t="inlineStr">
        <is>
          <t>Bank</t>
        </is>
      </c>
      <c r="L9" s="9" t="inlineStr">
        <is>
          <t>Ja</t>
        </is>
      </c>
      <c r="M9" s="9" t="inlineStr">
        <is>
          <t>Vast</t>
        </is>
      </c>
      <c r="N9" s="9" t="inlineStr">
        <is>
          <t>Opvang Julia</t>
        </is>
      </c>
      <c r="O9" s="10">
        <f>IFERROR(IF(J9&lt;0,"Controleer bedrag","OK"),"Fout")</f>
        <v/>
      </c>
    </row>
    <row r="10">
      <c r="A10" s="45" t="n">
        <v>46044</v>
      </c>
      <c r="B10" s="12" t="inlineStr">
        <is>
          <t>Uitgave</t>
        </is>
      </c>
      <c r="C10" s="12" t="inlineStr">
        <is>
          <t>Abonnementen</t>
        </is>
      </c>
      <c r="D10" s="12" t="inlineStr">
        <is>
          <t>Internet en tv - Groningen</t>
        </is>
      </c>
      <c r="E10" s="12" t="inlineStr">
        <is>
          <t>Betaalrekening</t>
        </is>
      </c>
      <c r="F10" s="12" t="inlineStr">
        <is>
          <t>Ziggo</t>
        </is>
      </c>
      <c r="G10" s="42" t="n">
        <v>54.95</v>
      </c>
      <c r="H10" s="6" t="n">
        <v>0.21</v>
      </c>
      <c r="I10" s="46">
        <f>IF(AND(B10="Uitgave",H10&gt;0),G10*H10,0)</f>
        <v/>
      </c>
      <c r="J10" s="47">
        <f>IF(B10="Uitgave",G10+I10,G10)</f>
        <v/>
      </c>
      <c r="K10" s="15" t="inlineStr">
        <is>
          <t>Bank</t>
        </is>
      </c>
      <c r="L10" s="15" t="inlineStr">
        <is>
          <t>Ja</t>
        </is>
      </c>
      <c r="M10" s="15" t="inlineStr">
        <is>
          <t>Vast</t>
        </is>
      </c>
      <c r="N10" s="15" t="inlineStr">
        <is>
          <t>Abonnement Thijs</t>
        </is>
      </c>
      <c r="O10" s="16">
        <f>IFERROR(IF(J10&lt;0,"Controleer bedrag","OK"),"Fout")</f>
        <v/>
      </c>
    </row>
    <row r="11">
      <c r="A11" s="41" t="n">
        <v>46047</v>
      </c>
      <c r="B11" s="4" t="inlineStr">
        <is>
          <t>Uitgave</t>
        </is>
      </c>
      <c r="C11" s="4" t="inlineStr">
        <is>
          <t>Vrije tijd</t>
        </is>
      </c>
      <c r="D11" s="4" t="inlineStr">
        <is>
          <t>Kleding - Breda</t>
        </is>
      </c>
      <c r="E11" s="4" t="inlineStr">
        <is>
          <t>Betaalrekening</t>
        </is>
      </c>
      <c r="F11" s="4" t="inlineStr">
        <is>
          <t>Zalando</t>
        </is>
      </c>
      <c r="G11" s="42" t="n">
        <v>89.98999999999999</v>
      </c>
      <c r="H11" s="6" t="n">
        <v>0.21</v>
      </c>
      <c r="I11" s="43">
        <f>IF(AND(B11="Uitgave",H11&gt;0),G11*H11,0)</f>
        <v/>
      </c>
      <c r="J11" s="44">
        <f>IF(B11="Uitgave",G11+I11,G11)</f>
        <v/>
      </c>
      <c r="K11" s="9" t="inlineStr">
        <is>
          <t>Bank</t>
        </is>
      </c>
      <c r="L11" s="9" t="inlineStr">
        <is>
          <t>Nee</t>
        </is>
      </c>
      <c r="M11" s="9" t="inlineStr">
        <is>
          <t>Variabel</t>
        </is>
      </c>
      <c r="N11" s="9" t="inlineStr">
        <is>
          <t>Kleding Lieke</t>
        </is>
      </c>
      <c r="O11" s="10">
        <f>IFERROR(IF(J11&lt;0,"Controleer bedrag","OK"),"Fout")</f>
        <v/>
      </c>
    </row>
    <row r="12">
      <c r="A12" s="45" t="n">
        <v>46050</v>
      </c>
      <c r="B12" s="12" t="inlineStr">
        <is>
          <t>Inkomst</t>
        </is>
      </c>
      <c r="C12" s="12" t="inlineStr">
        <is>
          <t>Inkomen</t>
        </is>
      </c>
      <c r="D12" s="12" t="inlineStr">
        <is>
          <t>Teruggave belasting - Tilburg</t>
        </is>
      </c>
      <c r="E12" s="12" t="inlineStr">
        <is>
          <t>Betaalrekening</t>
        </is>
      </c>
      <c r="F12" s="12" t="inlineStr">
        <is>
          <t>Belastingdienst</t>
        </is>
      </c>
      <c r="G12" s="42" t="n">
        <v>210</v>
      </c>
      <c r="H12" s="6" t="n">
        <v>0</v>
      </c>
      <c r="I12" s="46">
        <f>IF(AND(B12="Uitgave",H12&gt;0),G12*H12,0)</f>
        <v/>
      </c>
      <c r="J12" s="47">
        <f>IF(B12="Uitgave",G12+I12,G12)</f>
        <v/>
      </c>
      <c r="K12" s="15" t="inlineStr">
        <is>
          <t>Bank</t>
        </is>
      </c>
      <c r="L12" s="15" t="inlineStr">
        <is>
          <t>Nee</t>
        </is>
      </c>
      <c r="M12" s="15" t="inlineStr">
        <is>
          <t>Variabel</t>
        </is>
      </c>
      <c r="N12" s="15" t="inlineStr">
        <is>
          <t>Teruggave Ruben</t>
        </is>
      </c>
      <c r="O12" s="16">
        <f>IFERROR(IF(J12&lt;0,"Controleer bedrag","OK"),"Fout")</f>
        <v/>
      </c>
    </row>
    <row r="13"/>
    <row r="14">
      <c r="C14" s="17" t="inlineStr">
        <is>
          <t>Totale inkomsten</t>
        </is>
      </c>
      <c r="D14" s="48">
        <f>SUMIF(B3:B12,"Inkomst",J3:J12)</f>
        <v/>
      </c>
    </row>
    <row r="15">
      <c r="C15" s="17" t="inlineStr">
        <is>
          <t>Totale uitgaven</t>
        </is>
      </c>
      <c r="D15" s="48">
        <f>SUMIF(B3:B12,"Uitgave",J3:J12)</f>
        <v/>
      </c>
    </row>
    <row r="16">
      <c r="C16" s="17" t="inlineStr">
        <is>
          <t>Netto resultaat</t>
        </is>
      </c>
      <c r="D16" s="48">
        <f>SUMIF(B3:B12,"Inkomst",J3:J12)-SUMIF(B3:B12,"Uitgave",J3:J12)</f>
        <v/>
      </c>
    </row>
    <row r="17">
      <c r="C17" s="17" t="inlineStr">
        <is>
          <t>Gemiddelde transactie</t>
        </is>
      </c>
      <c r="D17" s="48">
        <f>AVERAGE(J3:J12)</f>
        <v/>
      </c>
    </row>
    <row r="18">
      <c r="C18" s="17" t="inlineStr">
        <is>
          <t>Aantal uitgaven Boodschappen</t>
        </is>
      </c>
      <c r="D18" s="19">
        <f>COUNTIF(C3:C12,"Boodschappen")</f>
        <v/>
      </c>
    </row>
  </sheetData>
  <mergeCells count="1">
    <mergeCell ref="A1:O1"/>
  </mergeCells>
  <conditionalFormatting sqref="B3:B12">
    <cfRule type="expression" priority="1" dxfId="0" stopIfTrue="1">
      <formula>B3="Inkomst"</formula>
    </cfRule>
    <cfRule type="expression" priority="2" dxfId="1" stopIfTrue="1">
      <formula>B3="Uitgave"</formula>
    </cfRule>
  </conditionalFormatting>
  <dataValidations count="3">
    <dataValidation sqref="B3:B100" showErrorMessage="1" showInputMessage="1" allowBlank="1" type="list">
      <formula1>"Inkomst,Uitgave"</formula1>
    </dataValidation>
    <dataValidation sqref="L3:L100" showErrorMessage="1" showInputMessage="1" allowBlank="1" type="list">
      <formula1>"Ja,Nee"</formula1>
    </dataValidation>
    <dataValidation sqref="M3:M100" showErrorMessage="1" showInputMessage="1" allowBlank="1" type="list">
      <formula1>"Vast,Variabel"</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O11"/>
  <sheetViews>
    <sheetView workbookViewId="0">
      <pane xSplit="1" ySplit="2" topLeftCell="B3" activePane="bottomRight" state="frozen"/>
      <selection pane="topRight" activeCell="A1" sqref="A1"/>
      <selection pane="bottomLeft" activeCell="A1" sqref="A1"/>
      <selection pane="bottomRight" activeCell="A1" sqref="A1"/>
    </sheetView>
  </sheetViews>
  <sheetFormatPr baseColWidth="8" defaultRowHeight="15"/>
  <cols>
    <col width="16" customWidth="1" min="1" max="1"/>
    <col width="11" customWidth="1" min="2" max="2"/>
    <col width="11" customWidth="1" min="3" max="3"/>
    <col width="11" customWidth="1" min="4" max="4"/>
    <col width="11" customWidth="1" min="5" max="5"/>
    <col width="11" customWidth="1" min="6" max="6"/>
    <col width="11" customWidth="1" min="7" max="7"/>
    <col width="11" customWidth="1" min="8" max="8"/>
    <col width="11" customWidth="1" min="9" max="9"/>
    <col width="11" customWidth="1" min="10" max="10"/>
    <col width="11" customWidth="1" min="11" max="11"/>
    <col width="11" customWidth="1" min="12" max="12"/>
    <col width="11" customWidth="1" min="13" max="13"/>
    <col width="14" customWidth="1" min="14" max="14"/>
    <col width="16" customWidth="1" min="15" max="15"/>
  </cols>
  <sheetData>
    <row r="1" ht="28" customHeight="1">
      <c r="A1" s="1" t="inlineStr">
        <is>
          <t>Categorie-overzicht per maand</t>
        </is>
      </c>
    </row>
    <row r="2" ht="30" customHeight="1">
      <c r="A2" s="20" t="inlineStr">
        <is>
          <t>Categorie</t>
        </is>
      </c>
      <c r="B2" s="20" t="inlineStr">
        <is>
          <t>Januari</t>
        </is>
      </c>
      <c r="C2" s="20" t="inlineStr">
        <is>
          <t>Februari</t>
        </is>
      </c>
      <c r="D2" s="20" t="inlineStr">
        <is>
          <t>Maart</t>
        </is>
      </c>
      <c r="E2" s="20" t="inlineStr">
        <is>
          <t>April</t>
        </is>
      </c>
      <c r="F2" s="20" t="inlineStr">
        <is>
          <t>Mei</t>
        </is>
      </c>
      <c r="G2" s="20" t="inlineStr">
        <is>
          <t>Juni</t>
        </is>
      </c>
      <c r="H2" s="20" t="inlineStr">
        <is>
          <t>Juli</t>
        </is>
      </c>
      <c r="I2" s="20" t="inlineStr">
        <is>
          <t>Augustus</t>
        </is>
      </c>
      <c r="J2" s="20" t="inlineStr">
        <is>
          <t>September</t>
        </is>
      </c>
      <c r="K2" s="20" t="inlineStr">
        <is>
          <t>Oktober</t>
        </is>
      </c>
      <c r="L2" s="20" t="inlineStr">
        <is>
          <t>November</t>
        </is>
      </c>
      <c r="M2" s="20" t="inlineStr">
        <is>
          <t>December</t>
        </is>
      </c>
      <c r="N2" s="20" t="inlineStr">
        <is>
          <t>Totaal jaar</t>
        </is>
      </c>
      <c r="O2" s="20" t="inlineStr">
        <is>
          <t>Aandeel van totaal</t>
        </is>
      </c>
    </row>
    <row r="3">
      <c r="A3" s="21" t="inlineStr">
        <is>
          <t>Wonen</t>
        </is>
      </c>
      <c r="B3" s="49">
        <f>SUMIFS(Transacties!$J$3:$J$12,Transacties!$C$3:$C$12,$A3,Transacties!$A$3:$A$12,"&gt;="&amp;DATE(2026,1,1),Transacties!$A$3:$A$12,"&lt;"&amp;DATE(2026,2,1))</f>
        <v/>
      </c>
      <c r="C3" s="49">
        <f>SUMIFS(Transacties!$J$3:$J$12,Transacties!$C$3:$C$12,$A3,Transacties!$A$3:$A$12,"&gt;="&amp;DATE(2026,2,1),Transacties!$A$3:$A$12,"&lt;"&amp;DATE(2026,3,1))</f>
        <v/>
      </c>
      <c r="D3" s="49">
        <f>SUMIFS(Transacties!$J$3:$J$12,Transacties!$C$3:$C$12,$A3,Transacties!$A$3:$A$12,"&gt;="&amp;DATE(2026,3,1),Transacties!$A$3:$A$12,"&lt;"&amp;DATE(2026,4,1))</f>
        <v/>
      </c>
      <c r="E3" s="49">
        <f>SUMIFS(Transacties!$J$3:$J$12,Transacties!$C$3:$C$12,$A3,Transacties!$A$3:$A$12,"&gt;="&amp;DATE(2026,4,1),Transacties!$A$3:$A$12,"&lt;"&amp;DATE(2026,5,1))</f>
        <v/>
      </c>
      <c r="F3" s="49">
        <f>SUMIFS(Transacties!$J$3:$J$12,Transacties!$C$3:$C$12,$A3,Transacties!$A$3:$A$12,"&gt;="&amp;DATE(2026,5,1),Transacties!$A$3:$A$12,"&lt;"&amp;DATE(2026,6,1))</f>
        <v/>
      </c>
      <c r="G3" s="49">
        <f>SUMIFS(Transacties!$J$3:$J$12,Transacties!$C$3:$C$12,$A3,Transacties!$A$3:$A$12,"&gt;="&amp;DATE(2026,6,1),Transacties!$A$3:$A$12,"&lt;"&amp;DATE(2026,7,1))</f>
        <v/>
      </c>
      <c r="H3" s="49">
        <f>SUMIFS(Transacties!$J$3:$J$12,Transacties!$C$3:$C$12,$A3,Transacties!$A$3:$A$12,"&gt;="&amp;DATE(2026,7,1),Transacties!$A$3:$A$12,"&lt;"&amp;DATE(2026,8,1))</f>
        <v/>
      </c>
      <c r="I3" s="49">
        <f>SUMIFS(Transacties!$J$3:$J$12,Transacties!$C$3:$C$12,$A3,Transacties!$A$3:$A$12,"&gt;="&amp;DATE(2026,8,1),Transacties!$A$3:$A$12,"&lt;"&amp;DATE(2026,9,1))</f>
        <v/>
      </c>
      <c r="J3" s="49">
        <f>SUMIFS(Transacties!$J$3:$J$12,Transacties!$C$3:$C$12,$A3,Transacties!$A$3:$A$12,"&gt;="&amp;DATE(2026,9,1),Transacties!$A$3:$A$12,"&lt;"&amp;DATE(2026,10,1))</f>
        <v/>
      </c>
      <c r="K3" s="49">
        <f>SUMIFS(Transacties!$J$3:$J$12,Transacties!$C$3:$C$12,$A3,Transacties!$A$3:$A$12,"&gt;="&amp;DATE(2026,10,1),Transacties!$A$3:$A$12,"&lt;"&amp;DATE(2026,11,1))</f>
        <v/>
      </c>
      <c r="L3" s="49">
        <f>SUMIFS(Transacties!$J$3:$J$12,Transacties!$C$3:$C$12,$A3,Transacties!$A$3:$A$12,"&gt;="&amp;DATE(2026,11,1),Transacties!$A$3:$A$12,"&lt;"&amp;DATE(2026,12,1))</f>
        <v/>
      </c>
      <c r="M3" s="49">
        <f>SUMIFS(Transacties!$J$3:$J$12,Transacties!$C$3:$C$12,$A3,Transacties!$A$3:$A$12,"&gt;="&amp;DATE(2026,12,1),Transacties!$A$3:$A$12,"&lt;"&amp;DATE(2026,13,1))</f>
        <v/>
      </c>
      <c r="N3" s="50">
        <f>SUM(B3:M3)</f>
        <v/>
      </c>
      <c r="O3" s="51">
        <f>IFERROR(N3/SUM($N$3:$N$11),0)</f>
        <v/>
      </c>
    </row>
    <row r="4">
      <c r="A4" s="25" t="inlineStr">
        <is>
          <t>Boodschappen</t>
        </is>
      </c>
      <c r="B4" s="46">
        <f>SUMIFS(Transacties!$J$3:$J$12,Transacties!$C$3:$C$12,$A4,Transacties!$A$3:$A$12,"&gt;="&amp;DATE(2026,1,1),Transacties!$A$3:$A$12,"&lt;"&amp;DATE(2026,2,1))</f>
        <v/>
      </c>
      <c r="C4" s="46">
        <f>SUMIFS(Transacties!$J$3:$J$12,Transacties!$C$3:$C$12,$A4,Transacties!$A$3:$A$12,"&gt;="&amp;DATE(2026,2,1),Transacties!$A$3:$A$12,"&lt;"&amp;DATE(2026,3,1))</f>
        <v/>
      </c>
      <c r="D4" s="46">
        <f>SUMIFS(Transacties!$J$3:$J$12,Transacties!$C$3:$C$12,$A4,Transacties!$A$3:$A$12,"&gt;="&amp;DATE(2026,3,1),Transacties!$A$3:$A$12,"&lt;"&amp;DATE(2026,4,1))</f>
        <v/>
      </c>
      <c r="E4" s="46">
        <f>SUMIFS(Transacties!$J$3:$J$12,Transacties!$C$3:$C$12,$A4,Transacties!$A$3:$A$12,"&gt;="&amp;DATE(2026,4,1),Transacties!$A$3:$A$12,"&lt;"&amp;DATE(2026,5,1))</f>
        <v/>
      </c>
      <c r="F4" s="46">
        <f>SUMIFS(Transacties!$J$3:$J$12,Transacties!$C$3:$C$12,$A4,Transacties!$A$3:$A$12,"&gt;="&amp;DATE(2026,5,1),Transacties!$A$3:$A$12,"&lt;"&amp;DATE(2026,6,1))</f>
        <v/>
      </c>
      <c r="G4" s="46">
        <f>SUMIFS(Transacties!$J$3:$J$12,Transacties!$C$3:$C$12,$A4,Transacties!$A$3:$A$12,"&gt;="&amp;DATE(2026,6,1),Transacties!$A$3:$A$12,"&lt;"&amp;DATE(2026,7,1))</f>
        <v/>
      </c>
      <c r="H4" s="46">
        <f>SUMIFS(Transacties!$J$3:$J$12,Transacties!$C$3:$C$12,$A4,Transacties!$A$3:$A$12,"&gt;="&amp;DATE(2026,7,1),Transacties!$A$3:$A$12,"&lt;"&amp;DATE(2026,8,1))</f>
        <v/>
      </c>
      <c r="I4" s="46">
        <f>SUMIFS(Transacties!$J$3:$J$12,Transacties!$C$3:$C$12,$A4,Transacties!$A$3:$A$12,"&gt;="&amp;DATE(2026,8,1),Transacties!$A$3:$A$12,"&lt;"&amp;DATE(2026,9,1))</f>
        <v/>
      </c>
      <c r="J4" s="46">
        <f>SUMIFS(Transacties!$J$3:$J$12,Transacties!$C$3:$C$12,$A4,Transacties!$A$3:$A$12,"&gt;="&amp;DATE(2026,9,1),Transacties!$A$3:$A$12,"&lt;"&amp;DATE(2026,10,1))</f>
        <v/>
      </c>
      <c r="K4" s="46">
        <f>SUMIFS(Transacties!$J$3:$J$12,Transacties!$C$3:$C$12,$A4,Transacties!$A$3:$A$12,"&gt;="&amp;DATE(2026,10,1),Transacties!$A$3:$A$12,"&lt;"&amp;DATE(2026,11,1))</f>
        <v/>
      </c>
      <c r="L4" s="46">
        <f>SUMIFS(Transacties!$J$3:$J$12,Transacties!$C$3:$C$12,$A4,Transacties!$A$3:$A$12,"&gt;="&amp;DATE(2026,11,1),Transacties!$A$3:$A$12,"&lt;"&amp;DATE(2026,12,1))</f>
        <v/>
      </c>
      <c r="M4" s="46">
        <f>SUMIFS(Transacties!$J$3:$J$12,Transacties!$C$3:$C$12,$A4,Transacties!$A$3:$A$12,"&gt;="&amp;DATE(2026,12,1),Transacties!$A$3:$A$12,"&lt;"&amp;DATE(2026,13,1))</f>
        <v/>
      </c>
      <c r="N4" s="47">
        <f>SUM(B4:M4)</f>
        <v/>
      </c>
      <c r="O4" s="52">
        <f>IFERROR(N4/SUM($N$3:$N$11),0)</f>
        <v/>
      </c>
    </row>
    <row r="5">
      <c r="A5" s="21" t="inlineStr">
        <is>
          <t>Vervoer</t>
        </is>
      </c>
      <c r="B5" s="49">
        <f>SUMIFS(Transacties!$J$3:$J$12,Transacties!$C$3:$C$12,$A5,Transacties!$A$3:$A$12,"&gt;="&amp;DATE(2026,1,1),Transacties!$A$3:$A$12,"&lt;"&amp;DATE(2026,2,1))</f>
        <v/>
      </c>
      <c r="C5" s="49">
        <f>SUMIFS(Transacties!$J$3:$J$12,Transacties!$C$3:$C$12,$A5,Transacties!$A$3:$A$12,"&gt;="&amp;DATE(2026,2,1),Transacties!$A$3:$A$12,"&lt;"&amp;DATE(2026,3,1))</f>
        <v/>
      </c>
      <c r="D5" s="49">
        <f>SUMIFS(Transacties!$J$3:$J$12,Transacties!$C$3:$C$12,$A5,Transacties!$A$3:$A$12,"&gt;="&amp;DATE(2026,3,1),Transacties!$A$3:$A$12,"&lt;"&amp;DATE(2026,4,1))</f>
        <v/>
      </c>
      <c r="E5" s="49">
        <f>SUMIFS(Transacties!$J$3:$J$12,Transacties!$C$3:$C$12,$A5,Transacties!$A$3:$A$12,"&gt;="&amp;DATE(2026,4,1),Transacties!$A$3:$A$12,"&lt;"&amp;DATE(2026,5,1))</f>
        <v/>
      </c>
      <c r="F5" s="49">
        <f>SUMIFS(Transacties!$J$3:$J$12,Transacties!$C$3:$C$12,$A5,Transacties!$A$3:$A$12,"&gt;="&amp;DATE(2026,5,1),Transacties!$A$3:$A$12,"&lt;"&amp;DATE(2026,6,1))</f>
        <v/>
      </c>
      <c r="G5" s="49">
        <f>SUMIFS(Transacties!$J$3:$J$12,Transacties!$C$3:$C$12,$A5,Transacties!$A$3:$A$12,"&gt;="&amp;DATE(2026,6,1),Transacties!$A$3:$A$12,"&lt;"&amp;DATE(2026,7,1))</f>
        <v/>
      </c>
      <c r="H5" s="49">
        <f>SUMIFS(Transacties!$J$3:$J$12,Transacties!$C$3:$C$12,$A5,Transacties!$A$3:$A$12,"&gt;="&amp;DATE(2026,7,1),Transacties!$A$3:$A$12,"&lt;"&amp;DATE(2026,8,1))</f>
        <v/>
      </c>
      <c r="I5" s="49">
        <f>SUMIFS(Transacties!$J$3:$J$12,Transacties!$C$3:$C$12,$A5,Transacties!$A$3:$A$12,"&gt;="&amp;DATE(2026,8,1),Transacties!$A$3:$A$12,"&lt;"&amp;DATE(2026,9,1))</f>
        <v/>
      </c>
      <c r="J5" s="49">
        <f>SUMIFS(Transacties!$J$3:$J$12,Transacties!$C$3:$C$12,$A5,Transacties!$A$3:$A$12,"&gt;="&amp;DATE(2026,9,1),Transacties!$A$3:$A$12,"&lt;"&amp;DATE(2026,10,1))</f>
        <v/>
      </c>
      <c r="K5" s="49">
        <f>SUMIFS(Transacties!$J$3:$J$12,Transacties!$C$3:$C$12,$A5,Transacties!$A$3:$A$12,"&gt;="&amp;DATE(2026,10,1),Transacties!$A$3:$A$12,"&lt;"&amp;DATE(2026,11,1))</f>
        <v/>
      </c>
      <c r="L5" s="49">
        <f>SUMIFS(Transacties!$J$3:$J$12,Transacties!$C$3:$C$12,$A5,Transacties!$A$3:$A$12,"&gt;="&amp;DATE(2026,11,1),Transacties!$A$3:$A$12,"&lt;"&amp;DATE(2026,12,1))</f>
        <v/>
      </c>
      <c r="M5" s="49">
        <f>SUMIFS(Transacties!$J$3:$J$12,Transacties!$C$3:$C$12,$A5,Transacties!$A$3:$A$12,"&gt;="&amp;DATE(2026,12,1),Transacties!$A$3:$A$12,"&lt;"&amp;DATE(2026,13,1))</f>
        <v/>
      </c>
      <c r="N5" s="50">
        <f>SUM(B5:M5)</f>
        <v/>
      </c>
      <c r="O5" s="51">
        <f>IFERROR(N5/SUM($N$3:$N$11),0)</f>
        <v/>
      </c>
    </row>
    <row r="6">
      <c r="A6" s="25" t="inlineStr">
        <is>
          <t>Zorg</t>
        </is>
      </c>
      <c r="B6" s="46">
        <f>SUMIFS(Transacties!$J$3:$J$12,Transacties!$C$3:$C$12,$A6,Transacties!$A$3:$A$12,"&gt;="&amp;DATE(2026,1,1),Transacties!$A$3:$A$12,"&lt;"&amp;DATE(2026,2,1))</f>
        <v/>
      </c>
      <c r="C6" s="46">
        <f>SUMIFS(Transacties!$J$3:$J$12,Transacties!$C$3:$C$12,$A6,Transacties!$A$3:$A$12,"&gt;="&amp;DATE(2026,2,1),Transacties!$A$3:$A$12,"&lt;"&amp;DATE(2026,3,1))</f>
        <v/>
      </c>
      <c r="D6" s="46">
        <f>SUMIFS(Transacties!$J$3:$J$12,Transacties!$C$3:$C$12,$A6,Transacties!$A$3:$A$12,"&gt;="&amp;DATE(2026,3,1),Transacties!$A$3:$A$12,"&lt;"&amp;DATE(2026,4,1))</f>
        <v/>
      </c>
      <c r="E6" s="46">
        <f>SUMIFS(Transacties!$J$3:$J$12,Transacties!$C$3:$C$12,$A6,Transacties!$A$3:$A$12,"&gt;="&amp;DATE(2026,4,1),Transacties!$A$3:$A$12,"&lt;"&amp;DATE(2026,5,1))</f>
        <v/>
      </c>
      <c r="F6" s="46">
        <f>SUMIFS(Transacties!$J$3:$J$12,Transacties!$C$3:$C$12,$A6,Transacties!$A$3:$A$12,"&gt;="&amp;DATE(2026,5,1),Transacties!$A$3:$A$12,"&lt;"&amp;DATE(2026,6,1))</f>
        <v/>
      </c>
      <c r="G6" s="46">
        <f>SUMIFS(Transacties!$J$3:$J$12,Transacties!$C$3:$C$12,$A6,Transacties!$A$3:$A$12,"&gt;="&amp;DATE(2026,6,1),Transacties!$A$3:$A$12,"&lt;"&amp;DATE(2026,7,1))</f>
        <v/>
      </c>
      <c r="H6" s="46">
        <f>SUMIFS(Transacties!$J$3:$J$12,Transacties!$C$3:$C$12,$A6,Transacties!$A$3:$A$12,"&gt;="&amp;DATE(2026,7,1),Transacties!$A$3:$A$12,"&lt;"&amp;DATE(2026,8,1))</f>
        <v/>
      </c>
      <c r="I6" s="46">
        <f>SUMIFS(Transacties!$J$3:$J$12,Transacties!$C$3:$C$12,$A6,Transacties!$A$3:$A$12,"&gt;="&amp;DATE(2026,8,1),Transacties!$A$3:$A$12,"&lt;"&amp;DATE(2026,9,1))</f>
        <v/>
      </c>
      <c r="J6" s="46">
        <f>SUMIFS(Transacties!$J$3:$J$12,Transacties!$C$3:$C$12,$A6,Transacties!$A$3:$A$12,"&gt;="&amp;DATE(2026,9,1),Transacties!$A$3:$A$12,"&lt;"&amp;DATE(2026,10,1))</f>
        <v/>
      </c>
      <c r="K6" s="46">
        <f>SUMIFS(Transacties!$J$3:$J$12,Transacties!$C$3:$C$12,$A6,Transacties!$A$3:$A$12,"&gt;="&amp;DATE(2026,10,1),Transacties!$A$3:$A$12,"&lt;"&amp;DATE(2026,11,1))</f>
        <v/>
      </c>
      <c r="L6" s="46">
        <f>SUMIFS(Transacties!$J$3:$J$12,Transacties!$C$3:$C$12,$A6,Transacties!$A$3:$A$12,"&gt;="&amp;DATE(2026,11,1),Transacties!$A$3:$A$12,"&lt;"&amp;DATE(2026,12,1))</f>
        <v/>
      </c>
      <c r="M6" s="46">
        <f>SUMIFS(Transacties!$J$3:$J$12,Transacties!$C$3:$C$12,$A6,Transacties!$A$3:$A$12,"&gt;="&amp;DATE(2026,12,1),Transacties!$A$3:$A$12,"&lt;"&amp;DATE(2026,13,1))</f>
        <v/>
      </c>
      <c r="N6" s="47">
        <f>SUM(B6:M6)</f>
        <v/>
      </c>
      <c r="O6" s="52">
        <f>IFERROR(N6/SUM($N$3:$N$11),0)</f>
        <v/>
      </c>
    </row>
    <row r="7">
      <c r="A7" s="21" t="inlineStr">
        <is>
          <t>Vrije tijd</t>
        </is>
      </c>
      <c r="B7" s="49">
        <f>SUMIFS(Transacties!$J$3:$J$12,Transacties!$C$3:$C$12,$A7,Transacties!$A$3:$A$12,"&gt;="&amp;DATE(2026,1,1),Transacties!$A$3:$A$12,"&lt;"&amp;DATE(2026,2,1))</f>
        <v/>
      </c>
      <c r="C7" s="49">
        <f>SUMIFS(Transacties!$J$3:$J$12,Transacties!$C$3:$C$12,$A7,Transacties!$A$3:$A$12,"&gt;="&amp;DATE(2026,2,1),Transacties!$A$3:$A$12,"&lt;"&amp;DATE(2026,3,1))</f>
        <v/>
      </c>
      <c r="D7" s="49">
        <f>SUMIFS(Transacties!$J$3:$J$12,Transacties!$C$3:$C$12,$A7,Transacties!$A$3:$A$12,"&gt;="&amp;DATE(2026,3,1),Transacties!$A$3:$A$12,"&lt;"&amp;DATE(2026,4,1))</f>
        <v/>
      </c>
      <c r="E7" s="49">
        <f>SUMIFS(Transacties!$J$3:$J$12,Transacties!$C$3:$C$12,$A7,Transacties!$A$3:$A$12,"&gt;="&amp;DATE(2026,4,1),Transacties!$A$3:$A$12,"&lt;"&amp;DATE(2026,5,1))</f>
        <v/>
      </c>
      <c r="F7" s="49">
        <f>SUMIFS(Transacties!$J$3:$J$12,Transacties!$C$3:$C$12,$A7,Transacties!$A$3:$A$12,"&gt;="&amp;DATE(2026,5,1),Transacties!$A$3:$A$12,"&lt;"&amp;DATE(2026,6,1))</f>
        <v/>
      </c>
      <c r="G7" s="49">
        <f>SUMIFS(Transacties!$J$3:$J$12,Transacties!$C$3:$C$12,$A7,Transacties!$A$3:$A$12,"&gt;="&amp;DATE(2026,6,1),Transacties!$A$3:$A$12,"&lt;"&amp;DATE(2026,7,1))</f>
        <v/>
      </c>
      <c r="H7" s="49">
        <f>SUMIFS(Transacties!$J$3:$J$12,Transacties!$C$3:$C$12,$A7,Transacties!$A$3:$A$12,"&gt;="&amp;DATE(2026,7,1),Transacties!$A$3:$A$12,"&lt;"&amp;DATE(2026,8,1))</f>
        <v/>
      </c>
      <c r="I7" s="49">
        <f>SUMIFS(Transacties!$J$3:$J$12,Transacties!$C$3:$C$12,$A7,Transacties!$A$3:$A$12,"&gt;="&amp;DATE(2026,8,1),Transacties!$A$3:$A$12,"&lt;"&amp;DATE(2026,9,1))</f>
        <v/>
      </c>
      <c r="J7" s="49">
        <f>SUMIFS(Transacties!$J$3:$J$12,Transacties!$C$3:$C$12,$A7,Transacties!$A$3:$A$12,"&gt;="&amp;DATE(2026,9,1),Transacties!$A$3:$A$12,"&lt;"&amp;DATE(2026,10,1))</f>
        <v/>
      </c>
      <c r="K7" s="49">
        <f>SUMIFS(Transacties!$J$3:$J$12,Transacties!$C$3:$C$12,$A7,Transacties!$A$3:$A$12,"&gt;="&amp;DATE(2026,10,1),Transacties!$A$3:$A$12,"&lt;"&amp;DATE(2026,11,1))</f>
        <v/>
      </c>
      <c r="L7" s="49">
        <f>SUMIFS(Transacties!$J$3:$J$12,Transacties!$C$3:$C$12,$A7,Transacties!$A$3:$A$12,"&gt;="&amp;DATE(2026,11,1),Transacties!$A$3:$A$12,"&lt;"&amp;DATE(2026,12,1))</f>
        <v/>
      </c>
      <c r="M7" s="49">
        <f>SUMIFS(Transacties!$J$3:$J$12,Transacties!$C$3:$C$12,$A7,Transacties!$A$3:$A$12,"&gt;="&amp;DATE(2026,12,1),Transacties!$A$3:$A$12,"&lt;"&amp;DATE(2026,13,1))</f>
        <v/>
      </c>
      <c r="N7" s="50">
        <f>SUM(B7:M7)</f>
        <v/>
      </c>
      <c r="O7" s="51">
        <f>IFERROR(N7/SUM($N$3:$N$11),0)</f>
        <v/>
      </c>
    </row>
    <row r="8">
      <c r="A8" s="25" t="inlineStr">
        <is>
          <t>Abonnementen</t>
        </is>
      </c>
      <c r="B8" s="46">
        <f>SUMIFS(Transacties!$J$3:$J$12,Transacties!$C$3:$C$12,$A8,Transacties!$A$3:$A$12,"&gt;="&amp;DATE(2026,1,1),Transacties!$A$3:$A$12,"&lt;"&amp;DATE(2026,2,1))</f>
        <v/>
      </c>
      <c r="C8" s="46">
        <f>SUMIFS(Transacties!$J$3:$J$12,Transacties!$C$3:$C$12,$A8,Transacties!$A$3:$A$12,"&gt;="&amp;DATE(2026,2,1),Transacties!$A$3:$A$12,"&lt;"&amp;DATE(2026,3,1))</f>
        <v/>
      </c>
      <c r="D8" s="46">
        <f>SUMIFS(Transacties!$J$3:$J$12,Transacties!$C$3:$C$12,$A8,Transacties!$A$3:$A$12,"&gt;="&amp;DATE(2026,3,1),Transacties!$A$3:$A$12,"&lt;"&amp;DATE(2026,4,1))</f>
        <v/>
      </c>
      <c r="E8" s="46">
        <f>SUMIFS(Transacties!$J$3:$J$12,Transacties!$C$3:$C$12,$A8,Transacties!$A$3:$A$12,"&gt;="&amp;DATE(2026,4,1),Transacties!$A$3:$A$12,"&lt;"&amp;DATE(2026,5,1))</f>
        <v/>
      </c>
      <c r="F8" s="46">
        <f>SUMIFS(Transacties!$J$3:$J$12,Transacties!$C$3:$C$12,$A8,Transacties!$A$3:$A$12,"&gt;="&amp;DATE(2026,5,1),Transacties!$A$3:$A$12,"&lt;"&amp;DATE(2026,6,1))</f>
        <v/>
      </c>
      <c r="G8" s="46">
        <f>SUMIFS(Transacties!$J$3:$J$12,Transacties!$C$3:$C$12,$A8,Transacties!$A$3:$A$12,"&gt;="&amp;DATE(2026,6,1),Transacties!$A$3:$A$12,"&lt;"&amp;DATE(2026,7,1))</f>
        <v/>
      </c>
      <c r="H8" s="46">
        <f>SUMIFS(Transacties!$J$3:$J$12,Transacties!$C$3:$C$12,$A8,Transacties!$A$3:$A$12,"&gt;="&amp;DATE(2026,7,1),Transacties!$A$3:$A$12,"&lt;"&amp;DATE(2026,8,1))</f>
        <v/>
      </c>
      <c r="I8" s="46">
        <f>SUMIFS(Transacties!$J$3:$J$12,Transacties!$C$3:$C$12,$A8,Transacties!$A$3:$A$12,"&gt;="&amp;DATE(2026,8,1),Transacties!$A$3:$A$12,"&lt;"&amp;DATE(2026,9,1))</f>
        <v/>
      </c>
      <c r="J8" s="46">
        <f>SUMIFS(Transacties!$J$3:$J$12,Transacties!$C$3:$C$12,$A8,Transacties!$A$3:$A$12,"&gt;="&amp;DATE(2026,9,1),Transacties!$A$3:$A$12,"&lt;"&amp;DATE(2026,10,1))</f>
        <v/>
      </c>
      <c r="K8" s="46">
        <f>SUMIFS(Transacties!$J$3:$J$12,Transacties!$C$3:$C$12,$A8,Transacties!$A$3:$A$12,"&gt;="&amp;DATE(2026,10,1),Transacties!$A$3:$A$12,"&lt;"&amp;DATE(2026,11,1))</f>
        <v/>
      </c>
      <c r="L8" s="46">
        <f>SUMIFS(Transacties!$J$3:$J$12,Transacties!$C$3:$C$12,$A8,Transacties!$A$3:$A$12,"&gt;="&amp;DATE(2026,11,1),Transacties!$A$3:$A$12,"&lt;"&amp;DATE(2026,12,1))</f>
        <v/>
      </c>
      <c r="M8" s="46">
        <f>SUMIFS(Transacties!$J$3:$J$12,Transacties!$C$3:$C$12,$A8,Transacties!$A$3:$A$12,"&gt;="&amp;DATE(2026,12,1),Transacties!$A$3:$A$12,"&lt;"&amp;DATE(2026,13,1))</f>
        <v/>
      </c>
      <c r="N8" s="47">
        <f>SUM(B8:M8)</f>
        <v/>
      </c>
      <c r="O8" s="52">
        <f>IFERROR(N8/SUM($N$3:$N$11),0)</f>
        <v/>
      </c>
    </row>
    <row r="9">
      <c r="A9" s="21" t="inlineStr">
        <is>
          <t>Kinderen</t>
        </is>
      </c>
      <c r="B9" s="49">
        <f>SUMIFS(Transacties!$J$3:$J$12,Transacties!$C$3:$C$12,$A9,Transacties!$A$3:$A$12,"&gt;="&amp;DATE(2026,1,1),Transacties!$A$3:$A$12,"&lt;"&amp;DATE(2026,2,1))</f>
        <v/>
      </c>
      <c r="C9" s="49">
        <f>SUMIFS(Transacties!$J$3:$J$12,Transacties!$C$3:$C$12,$A9,Transacties!$A$3:$A$12,"&gt;="&amp;DATE(2026,2,1),Transacties!$A$3:$A$12,"&lt;"&amp;DATE(2026,3,1))</f>
        <v/>
      </c>
      <c r="D9" s="49">
        <f>SUMIFS(Transacties!$J$3:$J$12,Transacties!$C$3:$C$12,$A9,Transacties!$A$3:$A$12,"&gt;="&amp;DATE(2026,3,1),Transacties!$A$3:$A$12,"&lt;"&amp;DATE(2026,4,1))</f>
        <v/>
      </c>
      <c r="E9" s="49">
        <f>SUMIFS(Transacties!$J$3:$J$12,Transacties!$C$3:$C$12,$A9,Transacties!$A$3:$A$12,"&gt;="&amp;DATE(2026,4,1),Transacties!$A$3:$A$12,"&lt;"&amp;DATE(2026,5,1))</f>
        <v/>
      </c>
      <c r="F9" s="49">
        <f>SUMIFS(Transacties!$J$3:$J$12,Transacties!$C$3:$C$12,$A9,Transacties!$A$3:$A$12,"&gt;="&amp;DATE(2026,5,1),Transacties!$A$3:$A$12,"&lt;"&amp;DATE(2026,6,1))</f>
        <v/>
      </c>
      <c r="G9" s="49">
        <f>SUMIFS(Transacties!$J$3:$J$12,Transacties!$C$3:$C$12,$A9,Transacties!$A$3:$A$12,"&gt;="&amp;DATE(2026,6,1),Transacties!$A$3:$A$12,"&lt;"&amp;DATE(2026,7,1))</f>
        <v/>
      </c>
      <c r="H9" s="49">
        <f>SUMIFS(Transacties!$J$3:$J$12,Transacties!$C$3:$C$12,$A9,Transacties!$A$3:$A$12,"&gt;="&amp;DATE(2026,7,1),Transacties!$A$3:$A$12,"&lt;"&amp;DATE(2026,8,1))</f>
        <v/>
      </c>
      <c r="I9" s="49">
        <f>SUMIFS(Transacties!$J$3:$J$12,Transacties!$C$3:$C$12,$A9,Transacties!$A$3:$A$12,"&gt;="&amp;DATE(2026,8,1),Transacties!$A$3:$A$12,"&lt;"&amp;DATE(2026,9,1))</f>
        <v/>
      </c>
      <c r="J9" s="49">
        <f>SUMIFS(Transacties!$J$3:$J$12,Transacties!$C$3:$C$12,$A9,Transacties!$A$3:$A$12,"&gt;="&amp;DATE(2026,9,1),Transacties!$A$3:$A$12,"&lt;"&amp;DATE(2026,10,1))</f>
        <v/>
      </c>
      <c r="K9" s="49">
        <f>SUMIFS(Transacties!$J$3:$J$12,Transacties!$C$3:$C$12,$A9,Transacties!$A$3:$A$12,"&gt;="&amp;DATE(2026,10,1),Transacties!$A$3:$A$12,"&lt;"&amp;DATE(2026,11,1))</f>
        <v/>
      </c>
      <c r="L9" s="49">
        <f>SUMIFS(Transacties!$J$3:$J$12,Transacties!$C$3:$C$12,$A9,Transacties!$A$3:$A$12,"&gt;="&amp;DATE(2026,11,1),Transacties!$A$3:$A$12,"&lt;"&amp;DATE(2026,12,1))</f>
        <v/>
      </c>
      <c r="M9" s="49">
        <f>SUMIFS(Transacties!$J$3:$J$12,Transacties!$C$3:$C$12,$A9,Transacties!$A$3:$A$12,"&gt;="&amp;DATE(2026,12,1),Transacties!$A$3:$A$12,"&lt;"&amp;DATE(2026,13,1))</f>
        <v/>
      </c>
      <c r="N9" s="50">
        <f>SUM(B9:M9)</f>
        <v/>
      </c>
      <c r="O9" s="51">
        <f>IFERROR(N9/SUM($N$3:$N$11),0)</f>
        <v/>
      </c>
    </row>
    <row r="10">
      <c r="A10" s="25" t="inlineStr">
        <is>
          <t>Sparen</t>
        </is>
      </c>
      <c r="B10" s="46">
        <f>SUMIFS(Transacties!$J$3:$J$12,Transacties!$C$3:$C$12,$A10,Transacties!$A$3:$A$12,"&gt;="&amp;DATE(2026,1,1),Transacties!$A$3:$A$12,"&lt;"&amp;DATE(2026,2,1))</f>
        <v/>
      </c>
      <c r="C10" s="46">
        <f>SUMIFS(Transacties!$J$3:$J$12,Transacties!$C$3:$C$12,$A10,Transacties!$A$3:$A$12,"&gt;="&amp;DATE(2026,2,1),Transacties!$A$3:$A$12,"&lt;"&amp;DATE(2026,3,1))</f>
        <v/>
      </c>
      <c r="D10" s="46">
        <f>SUMIFS(Transacties!$J$3:$J$12,Transacties!$C$3:$C$12,$A10,Transacties!$A$3:$A$12,"&gt;="&amp;DATE(2026,3,1),Transacties!$A$3:$A$12,"&lt;"&amp;DATE(2026,4,1))</f>
        <v/>
      </c>
      <c r="E10" s="46">
        <f>SUMIFS(Transacties!$J$3:$J$12,Transacties!$C$3:$C$12,$A10,Transacties!$A$3:$A$12,"&gt;="&amp;DATE(2026,4,1),Transacties!$A$3:$A$12,"&lt;"&amp;DATE(2026,5,1))</f>
        <v/>
      </c>
      <c r="F10" s="46">
        <f>SUMIFS(Transacties!$J$3:$J$12,Transacties!$C$3:$C$12,$A10,Transacties!$A$3:$A$12,"&gt;="&amp;DATE(2026,5,1),Transacties!$A$3:$A$12,"&lt;"&amp;DATE(2026,6,1))</f>
        <v/>
      </c>
      <c r="G10" s="46">
        <f>SUMIFS(Transacties!$J$3:$J$12,Transacties!$C$3:$C$12,$A10,Transacties!$A$3:$A$12,"&gt;="&amp;DATE(2026,6,1),Transacties!$A$3:$A$12,"&lt;"&amp;DATE(2026,7,1))</f>
        <v/>
      </c>
      <c r="H10" s="46">
        <f>SUMIFS(Transacties!$J$3:$J$12,Transacties!$C$3:$C$12,$A10,Transacties!$A$3:$A$12,"&gt;="&amp;DATE(2026,7,1),Transacties!$A$3:$A$12,"&lt;"&amp;DATE(2026,8,1))</f>
        <v/>
      </c>
      <c r="I10" s="46">
        <f>SUMIFS(Transacties!$J$3:$J$12,Transacties!$C$3:$C$12,$A10,Transacties!$A$3:$A$12,"&gt;="&amp;DATE(2026,8,1),Transacties!$A$3:$A$12,"&lt;"&amp;DATE(2026,9,1))</f>
        <v/>
      </c>
      <c r="J10" s="46">
        <f>SUMIFS(Transacties!$J$3:$J$12,Transacties!$C$3:$C$12,$A10,Transacties!$A$3:$A$12,"&gt;="&amp;DATE(2026,9,1),Transacties!$A$3:$A$12,"&lt;"&amp;DATE(2026,10,1))</f>
        <v/>
      </c>
      <c r="K10" s="46">
        <f>SUMIFS(Transacties!$J$3:$J$12,Transacties!$C$3:$C$12,$A10,Transacties!$A$3:$A$12,"&gt;="&amp;DATE(2026,10,1),Transacties!$A$3:$A$12,"&lt;"&amp;DATE(2026,11,1))</f>
        <v/>
      </c>
      <c r="L10" s="46">
        <f>SUMIFS(Transacties!$J$3:$J$12,Transacties!$C$3:$C$12,$A10,Transacties!$A$3:$A$12,"&gt;="&amp;DATE(2026,11,1),Transacties!$A$3:$A$12,"&lt;"&amp;DATE(2026,12,1))</f>
        <v/>
      </c>
      <c r="M10" s="46">
        <f>SUMIFS(Transacties!$J$3:$J$12,Transacties!$C$3:$C$12,$A10,Transacties!$A$3:$A$12,"&gt;="&amp;DATE(2026,12,1),Transacties!$A$3:$A$12,"&lt;"&amp;DATE(2026,13,1))</f>
        <v/>
      </c>
      <c r="N10" s="47">
        <f>SUM(B10:M10)</f>
        <v/>
      </c>
      <c r="O10" s="52">
        <f>IFERROR(N10/SUM($N$3:$N$11),0)</f>
        <v/>
      </c>
    </row>
    <row r="11">
      <c r="A11" s="21" t="inlineStr">
        <is>
          <t>Inkomen</t>
        </is>
      </c>
      <c r="B11" s="49">
        <f>SUMIFS(Transacties!$J$3:$J$12,Transacties!$C$3:$C$12,$A11,Transacties!$A$3:$A$12,"&gt;="&amp;DATE(2026,1,1),Transacties!$A$3:$A$12,"&lt;"&amp;DATE(2026,2,1))</f>
        <v/>
      </c>
      <c r="C11" s="49">
        <f>SUMIFS(Transacties!$J$3:$J$12,Transacties!$C$3:$C$12,$A11,Transacties!$A$3:$A$12,"&gt;="&amp;DATE(2026,2,1),Transacties!$A$3:$A$12,"&lt;"&amp;DATE(2026,3,1))</f>
        <v/>
      </c>
      <c r="D11" s="49">
        <f>SUMIFS(Transacties!$J$3:$J$12,Transacties!$C$3:$C$12,$A11,Transacties!$A$3:$A$12,"&gt;="&amp;DATE(2026,3,1),Transacties!$A$3:$A$12,"&lt;"&amp;DATE(2026,4,1))</f>
        <v/>
      </c>
      <c r="E11" s="49">
        <f>SUMIFS(Transacties!$J$3:$J$12,Transacties!$C$3:$C$12,$A11,Transacties!$A$3:$A$12,"&gt;="&amp;DATE(2026,4,1),Transacties!$A$3:$A$12,"&lt;"&amp;DATE(2026,5,1))</f>
        <v/>
      </c>
      <c r="F11" s="49">
        <f>SUMIFS(Transacties!$J$3:$J$12,Transacties!$C$3:$C$12,$A11,Transacties!$A$3:$A$12,"&gt;="&amp;DATE(2026,5,1),Transacties!$A$3:$A$12,"&lt;"&amp;DATE(2026,6,1))</f>
        <v/>
      </c>
      <c r="G11" s="49">
        <f>SUMIFS(Transacties!$J$3:$J$12,Transacties!$C$3:$C$12,$A11,Transacties!$A$3:$A$12,"&gt;="&amp;DATE(2026,6,1),Transacties!$A$3:$A$12,"&lt;"&amp;DATE(2026,7,1))</f>
        <v/>
      </c>
      <c r="H11" s="49">
        <f>SUMIFS(Transacties!$J$3:$J$12,Transacties!$C$3:$C$12,$A11,Transacties!$A$3:$A$12,"&gt;="&amp;DATE(2026,7,1),Transacties!$A$3:$A$12,"&lt;"&amp;DATE(2026,8,1))</f>
        <v/>
      </c>
      <c r="I11" s="49">
        <f>SUMIFS(Transacties!$J$3:$J$12,Transacties!$C$3:$C$12,$A11,Transacties!$A$3:$A$12,"&gt;="&amp;DATE(2026,8,1),Transacties!$A$3:$A$12,"&lt;"&amp;DATE(2026,9,1))</f>
        <v/>
      </c>
      <c r="J11" s="49">
        <f>SUMIFS(Transacties!$J$3:$J$12,Transacties!$C$3:$C$12,$A11,Transacties!$A$3:$A$12,"&gt;="&amp;DATE(2026,9,1),Transacties!$A$3:$A$12,"&lt;"&amp;DATE(2026,10,1))</f>
        <v/>
      </c>
      <c r="K11" s="49">
        <f>SUMIFS(Transacties!$J$3:$J$12,Transacties!$C$3:$C$12,$A11,Transacties!$A$3:$A$12,"&gt;="&amp;DATE(2026,10,1),Transacties!$A$3:$A$12,"&lt;"&amp;DATE(2026,11,1))</f>
        <v/>
      </c>
      <c r="L11" s="49">
        <f>SUMIFS(Transacties!$J$3:$J$12,Transacties!$C$3:$C$12,$A11,Transacties!$A$3:$A$12,"&gt;="&amp;DATE(2026,11,1),Transacties!$A$3:$A$12,"&lt;"&amp;DATE(2026,12,1))</f>
        <v/>
      </c>
      <c r="M11" s="49">
        <f>SUMIFS(Transacties!$J$3:$J$12,Transacties!$C$3:$C$12,$A11,Transacties!$A$3:$A$12,"&gt;="&amp;DATE(2026,12,1),Transacties!$A$3:$A$12,"&lt;"&amp;DATE(2026,13,1))</f>
        <v/>
      </c>
      <c r="N11" s="50">
        <f>SUM(B11:M11)</f>
        <v/>
      </c>
      <c r="O11" s="51">
        <f>IFERROR(N11/SUM($N$3:$N$11),0)</f>
        <v/>
      </c>
    </row>
  </sheetData>
  <mergeCells count="1">
    <mergeCell ref="A1:O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24"/>
  <sheetViews>
    <sheetView workbookViewId="0">
      <selection activeCell="A1" sqref="A1"/>
    </sheetView>
  </sheetViews>
  <sheetFormatPr baseColWidth="8" defaultRowHeight="15"/>
  <cols>
    <col width="28" customWidth="1" min="1" max="1"/>
    <col width="20" customWidth="1" min="2" max="2"/>
    <col width="14" customWidth="1" min="3" max="3"/>
    <col width="14" customWidth="1" min="4" max="4"/>
    <col width="14" customWidth="1" min="5" max="5"/>
    <col width="14" customWidth="1" min="6" max="6"/>
    <col width="14" customWidth="1" min="7" max="7"/>
    <col width="14" customWidth="1" min="8" max="8"/>
  </cols>
  <sheetData>
    <row r="1" ht="30" customHeight="1">
      <c r="A1" s="1" t="inlineStr">
        <is>
          <t>Dashboard - Huishoudfinancien 2026</t>
        </is>
      </c>
    </row>
    <row r="2"/>
    <row r="3" ht="20" customHeight="1">
      <c r="A3" s="27" t="inlineStr">
        <is>
          <t>Totale inkomsten</t>
        </is>
      </c>
      <c r="B3" s="53">
        <f>SUMIF(Transacties!B:B,"Inkomst",Transacties!J:J)</f>
        <v/>
      </c>
    </row>
    <row r="4" ht="20" customHeight="1">
      <c r="A4" s="29" t="inlineStr">
        <is>
          <t>Totale uitgaven</t>
        </is>
      </c>
      <c r="B4" s="54">
        <f>SUMIF(Transacties!B:B,"Uitgave",Transacties!J:J)</f>
        <v/>
      </c>
    </row>
    <row r="5" ht="20" customHeight="1">
      <c r="A5" s="31" t="inlineStr">
        <is>
          <t>Netto saldo</t>
        </is>
      </c>
      <c r="B5" s="55">
        <f>B3-B4</f>
        <v/>
      </c>
    </row>
    <row r="6" ht="20" customHeight="1">
      <c r="A6" s="31" t="inlineStr">
        <is>
          <t>Spaarpercentage</t>
        </is>
      </c>
      <c r="B6" s="56">
        <f>IFERROR((B3-B4)/B3,0)</f>
        <v/>
      </c>
    </row>
    <row r="7" ht="20" customHeight="1">
      <c r="A7" s="31" t="inlineStr">
        <is>
          <t>Grootste uitgavencategorie</t>
        </is>
      </c>
      <c r="B7" s="34">
        <f>IFERROR(INDEX('Categorie-overzicht'!A3:A11,MATCH(MAX('Categorie-overzicht'!N3:N11),'Categorie-overzicht'!N3:N11,0)),"")</f>
        <v/>
      </c>
    </row>
    <row r="8" ht="20" customHeight="1">
      <c r="A8" s="31" t="inlineStr">
        <is>
          <t>Aantal transacties</t>
        </is>
      </c>
      <c r="B8" s="35">
        <f>COUNTIF(Transacties!B3:B12,"&lt;&gt;")</f>
        <v/>
      </c>
    </row>
    <row r="9"/>
    <row r="10"/>
    <row r="11"/>
    <row r="12">
      <c r="A12" s="36" t="inlineStr">
        <is>
          <t>Maand</t>
        </is>
      </c>
      <c r="B12" s="36" t="inlineStr">
        <is>
          <t>Netto saldo</t>
        </is>
      </c>
    </row>
    <row r="13">
      <c r="A13" s="37" t="inlineStr">
        <is>
          <t>Januari</t>
        </is>
      </c>
      <c r="B13" s="57">
        <f>SUMIFS(Transacties!$J$3:$J$12,Transacties!$B$3:$B$12,"Inkomst",Transacties!$A$3:$A$12,"&gt;="&amp;DATE(2026,1,1),Transacties!$A$3:$A$12,"&lt;"&amp;DATE(2026,2,1))-SUMIFS(Transacties!$J$3:$J$12,Transacties!$B$3:$B$12,"Uitgave",Transacties!$A$3:$A$12,"&gt;="&amp;DATE(2026,1,1),Transacties!$A$3:$A$12,"&lt;"&amp;DATE(2026,2,1))</f>
        <v/>
      </c>
    </row>
    <row r="14">
      <c r="A14" s="37" t="inlineStr">
        <is>
          <t>Februari</t>
        </is>
      </c>
      <c r="B14" s="57">
        <f>SUMIFS(Transacties!$J$3:$J$12,Transacties!$B$3:$B$12,"Inkomst",Transacties!$A$3:$A$12,"&gt;="&amp;DATE(2026,2,1),Transacties!$A$3:$A$12,"&lt;"&amp;DATE(2026,3,1))-SUMIFS(Transacties!$J$3:$J$12,Transacties!$B$3:$B$12,"Uitgave",Transacties!$A$3:$A$12,"&gt;="&amp;DATE(2026,2,1),Transacties!$A$3:$A$12,"&lt;"&amp;DATE(2026,3,1))</f>
        <v/>
      </c>
    </row>
    <row r="15">
      <c r="A15" s="37" t="inlineStr">
        <is>
          <t>Maart</t>
        </is>
      </c>
      <c r="B15" s="57">
        <f>SUMIFS(Transacties!$J$3:$J$12,Transacties!$B$3:$B$12,"Inkomst",Transacties!$A$3:$A$12,"&gt;="&amp;DATE(2026,3,1),Transacties!$A$3:$A$12,"&lt;"&amp;DATE(2026,4,1))-SUMIFS(Transacties!$J$3:$J$12,Transacties!$B$3:$B$12,"Uitgave",Transacties!$A$3:$A$12,"&gt;="&amp;DATE(2026,3,1),Transacties!$A$3:$A$12,"&lt;"&amp;DATE(2026,4,1))</f>
        <v/>
      </c>
    </row>
    <row r="16">
      <c r="A16" s="37" t="inlineStr">
        <is>
          <t>April</t>
        </is>
      </c>
      <c r="B16" s="57">
        <f>SUMIFS(Transacties!$J$3:$J$12,Transacties!$B$3:$B$12,"Inkomst",Transacties!$A$3:$A$12,"&gt;="&amp;DATE(2026,4,1),Transacties!$A$3:$A$12,"&lt;"&amp;DATE(2026,5,1))-SUMIFS(Transacties!$J$3:$J$12,Transacties!$B$3:$B$12,"Uitgave",Transacties!$A$3:$A$12,"&gt;="&amp;DATE(2026,4,1),Transacties!$A$3:$A$12,"&lt;"&amp;DATE(2026,5,1))</f>
        <v/>
      </c>
    </row>
    <row r="17">
      <c r="A17" s="37" t="inlineStr">
        <is>
          <t>Mei</t>
        </is>
      </c>
      <c r="B17" s="57">
        <f>SUMIFS(Transacties!$J$3:$J$12,Transacties!$B$3:$B$12,"Inkomst",Transacties!$A$3:$A$12,"&gt;="&amp;DATE(2026,5,1),Transacties!$A$3:$A$12,"&lt;"&amp;DATE(2026,6,1))-SUMIFS(Transacties!$J$3:$J$12,Transacties!$B$3:$B$12,"Uitgave",Transacties!$A$3:$A$12,"&gt;="&amp;DATE(2026,5,1),Transacties!$A$3:$A$12,"&lt;"&amp;DATE(2026,6,1))</f>
        <v/>
      </c>
    </row>
    <row r="18">
      <c r="A18" s="37" t="inlineStr">
        <is>
          <t>Juni</t>
        </is>
      </c>
      <c r="B18" s="57">
        <f>SUMIFS(Transacties!$J$3:$J$12,Transacties!$B$3:$B$12,"Inkomst",Transacties!$A$3:$A$12,"&gt;="&amp;DATE(2026,6,1),Transacties!$A$3:$A$12,"&lt;"&amp;DATE(2026,7,1))-SUMIFS(Transacties!$J$3:$J$12,Transacties!$B$3:$B$12,"Uitgave",Transacties!$A$3:$A$12,"&gt;="&amp;DATE(2026,6,1),Transacties!$A$3:$A$12,"&lt;"&amp;DATE(2026,7,1))</f>
        <v/>
      </c>
    </row>
    <row r="19">
      <c r="A19" s="37" t="inlineStr">
        <is>
          <t>Juli</t>
        </is>
      </c>
      <c r="B19" s="57">
        <f>SUMIFS(Transacties!$J$3:$J$12,Transacties!$B$3:$B$12,"Inkomst",Transacties!$A$3:$A$12,"&gt;="&amp;DATE(2026,7,1),Transacties!$A$3:$A$12,"&lt;"&amp;DATE(2026,8,1))-SUMIFS(Transacties!$J$3:$J$12,Transacties!$B$3:$B$12,"Uitgave",Transacties!$A$3:$A$12,"&gt;="&amp;DATE(2026,7,1),Transacties!$A$3:$A$12,"&lt;"&amp;DATE(2026,8,1))</f>
        <v/>
      </c>
    </row>
    <row r="20">
      <c r="A20" s="37" t="inlineStr">
        <is>
          <t>Augustus</t>
        </is>
      </c>
      <c r="B20" s="57">
        <f>SUMIFS(Transacties!$J$3:$J$12,Transacties!$B$3:$B$12,"Inkomst",Transacties!$A$3:$A$12,"&gt;="&amp;DATE(2026,8,1),Transacties!$A$3:$A$12,"&lt;"&amp;DATE(2026,9,1))-SUMIFS(Transacties!$J$3:$J$12,Transacties!$B$3:$B$12,"Uitgave",Transacties!$A$3:$A$12,"&gt;="&amp;DATE(2026,8,1),Transacties!$A$3:$A$12,"&lt;"&amp;DATE(2026,9,1))</f>
        <v/>
      </c>
    </row>
    <row r="21">
      <c r="A21" s="37" t="inlineStr">
        <is>
          <t>September</t>
        </is>
      </c>
      <c r="B21" s="57">
        <f>SUMIFS(Transacties!$J$3:$J$12,Transacties!$B$3:$B$12,"Inkomst",Transacties!$A$3:$A$12,"&gt;="&amp;DATE(2026,9,1),Transacties!$A$3:$A$12,"&lt;"&amp;DATE(2026,10,1))-SUMIFS(Transacties!$J$3:$J$12,Transacties!$B$3:$B$12,"Uitgave",Transacties!$A$3:$A$12,"&gt;="&amp;DATE(2026,9,1),Transacties!$A$3:$A$12,"&lt;"&amp;DATE(2026,10,1))</f>
        <v/>
      </c>
    </row>
    <row r="22">
      <c r="A22" s="37" t="inlineStr">
        <is>
          <t>Oktober</t>
        </is>
      </c>
      <c r="B22" s="57">
        <f>SUMIFS(Transacties!$J$3:$J$12,Transacties!$B$3:$B$12,"Inkomst",Transacties!$A$3:$A$12,"&gt;="&amp;DATE(2026,10,1),Transacties!$A$3:$A$12,"&lt;"&amp;DATE(2026,11,1))-SUMIFS(Transacties!$J$3:$J$12,Transacties!$B$3:$B$12,"Uitgave",Transacties!$A$3:$A$12,"&gt;="&amp;DATE(2026,10,1),Transacties!$A$3:$A$12,"&lt;"&amp;DATE(2026,11,1))</f>
        <v/>
      </c>
    </row>
    <row r="23">
      <c r="A23" s="37" t="inlineStr">
        <is>
          <t>November</t>
        </is>
      </c>
      <c r="B23" s="57">
        <f>SUMIFS(Transacties!$J$3:$J$12,Transacties!$B$3:$B$12,"Inkomst",Transacties!$A$3:$A$12,"&gt;="&amp;DATE(2026,11,1),Transacties!$A$3:$A$12,"&lt;"&amp;DATE(2026,12,1))-SUMIFS(Transacties!$J$3:$J$12,Transacties!$B$3:$B$12,"Uitgave",Transacties!$A$3:$A$12,"&gt;="&amp;DATE(2026,11,1),Transacties!$A$3:$A$12,"&lt;"&amp;DATE(2026,12,1))</f>
        <v/>
      </c>
    </row>
    <row r="24">
      <c r="A24" s="37" t="inlineStr">
        <is>
          <t>December</t>
        </is>
      </c>
      <c r="B24" s="57">
        <f>SUMIFS(Transacties!$J$3:$J$12,Transacties!$B$3:$B$12,"Inkomst",Transacties!$A$3:$A$12,"&gt;="&amp;DATE(2026,12,1),Transacties!$A$3:$A$12,"&lt;"&amp;DATE(2026,13,1))-SUMIFS(Transacties!$J$3:$J$12,Transacties!$B$3:$B$12,"Uitgave",Transacties!$A$3:$A$12,"&gt;="&amp;DATE(2026,12,1),Transacties!$A$3:$A$12,"&lt;"&amp;DATE(2026,13,1))</f>
        <v/>
      </c>
    </row>
  </sheetData>
  <mergeCells count="1">
    <mergeCell ref="A1:H1"/>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D25"/>
  <sheetViews>
    <sheetView workbookViewId="0">
      <selection activeCell="A1" sqref="A1"/>
    </sheetView>
  </sheetViews>
  <sheetFormatPr baseColWidth="8" defaultRowHeight="15"/>
  <cols>
    <col width="24" customWidth="1" min="1" max="1"/>
    <col width="24" customWidth="1" min="2" max="2"/>
    <col width="24" customWidth="1" min="3" max="3"/>
    <col width="24" customWidth="1" min="4" max="4"/>
  </cols>
  <sheetData>
    <row r="1" ht="28" customHeight="1">
      <c r="A1" s="1" t="inlineStr">
        <is>
          <t>Handleiding Huishoudboekje</t>
        </is>
      </c>
    </row>
    <row r="2"/>
    <row r="3">
      <c r="A3" s="39" t="inlineStr">
        <is>
          <t>1. Transacties invoeren</t>
        </is>
      </c>
    </row>
    <row r="4" ht="40" customHeight="1">
      <c r="A4" s="40" t="inlineStr">
        <is>
          <t>Voer op het tabblad Transacties elke inkomst of uitgave in op een nieuwe rij. Vul Datum, Type (Inkomst/Uitgave), Categorie, Omschrijving, Rekening, Tegenpartij en Bedrag excl. btw in.</t>
        </is>
      </c>
    </row>
    <row r="5"/>
    <row r="6">
      <c r="A6" s="39" t="inlineStr">
        <is>
          <t>2. Verplichte velden</t>
        </is>
      </c>
    </row>
    <row r="7" ht="40" customHeight="1">
      <c r="A7" s="40" t="inlineStr">
        <is>
          <t>Datum, Type, Categorie en Bedrag excl. btw zijn verplicht. De kolommen Btw-bedrag en Bedrag incl. btw worden automatisch berekend.</t>
        </is>
      </c>
    </row>
    <row r="8"/>
    <row r="9">
      <c r="A9" s="39" t="inlineStr">
        <is>
          <t>3. Btw-percentages</t>
        </is>
      </c>
    </row>
    <row r="10" ht="40" customHeight="1">
      <c r="A10" s="40" t="inlineStr">
        <is>
          <t>Gebruik 0% voor btw-vrije posten (zoals huur, salaris, zorgverzekering), 9% voor het lage tarief (bijvoorbeeld boodschappen, eten) en 21% voor het algemene tarief (bijvoorbeeld kleding, brandstof, abonnementen).</t>
        </is>
      </c>
    </row>
    <row r="11"/>
    <row r="12">
      <c r="A12" s="39" t="inlineStr">
        <is>
          <t>4. Kleurcodering</t>
        </is>
      </c>
    </row>
    <row r="13" ht="40" customHeight="1">
      <c r="A13" s="40" t="inlineStr">
        <is>
          <t>Lichtgele cellen zijn invoervelden. Groene tekst betekent een inkomst, rode tekst betekent een uitgave. Op het dashboard staat groen voor een positief saldo en rood voor een negatief saldo.</t>
        </is>
      </c>
    </row>
    <row r="14"/>
    <row r="15">
      <c r="A15" s="39" t="inlineStr">
        <is>
          <t>5. Categorie-overzicht</t>
        </is>
      </c>
    </row>
    <row r="16" ht="40" customHeight="1">
      <c r="A16" s="40" t="inlineStr">
        <is>
          <t>Dit tabblad berekent automatisch per categorie en per maand de totale bedragen op basis van de ingevoerde transacties. De kolom Aandeel van totaal toont het percentage van de jaaruitgaven per categorie.</t>
        </is>
      </c>
    </row>
    <row r="17"/>
    <row r="18">
      <c r="A18" s="39" t="inlineStr">
        <is>
          <t>6. Dashboard</t>
        </is>
      </c>
    </row>
    <row r="19" ht="40" customHeight="1">
      <c r="A19" s="40" t="inlineStr">
        <is>
          <t>Het dashboard toont de belangrijkste kengetallen (KPI's): totale inkomsten, totale uitgaven, netto saldo, spaarpercentage, grootste uitgavencategorie en het aantal transacties. De grafieken tonen uitgaven per categorie, het netto saldo per maand en de verdeling van uitgaven.</t>
        </is>
      </c>
    </row>
    <row r="20"/>
    <row r="21">
      <c r="A21" s="39" t="inlineStr">
        <is>
          <t>7. Controlekolom</t>
        </is>
      </c>
    </row>
    <row r="22" ht="40" customHeight="1">
      <c r="A22" s="40" t="inlineStr">
        <is>
          <t>De kolom Controle op het tabblad Transacties waarschuwt automatisch als een bedrag onverwacht negatief is, zodat invoerfouten snel opvallen.</t>
        </is>
      </c>
    </row>
    <row r="23"/>
    <row r="24">
      <c r="A24" s="39" t="inlineStr">
        <is>
          <t>8. Tips</t>
        </is>
      </c>
    </row>
    <row r="25" ht="40" customHeight="1">
      <c r="A25" s="40" t="inlineStr">
        <is>
          <t>Werk het huishoudboekje elke week bij voor een actueel overzicht. Gebruik altijd dezelfde categorienamen zodat de formules correct blijven werken.</t>
        </is>
      </c>
    </row>
  </sheetData>
  <mergeCells count="17">
    <mergeCell ref="A1:D1"/>
    <mergeCell ref="A3:D3"/>
    <mergeCell ref="A4:D4"/>
    <mergeCell ref="A6:D6"/>
    <mergeCell ref="A7:D7"/>
    <mergeCell ref="A9:D9"/>
    <mergeCell ref="A10:D10"/>
    <mergeCell ref="A12:D12"/>
    <mergeCell ref="A13:D13"/>
    <mergeCell ref="A15:D15"/>
    <mergeCell ref="A16:D16"/>
    <mergeCell ref="A18:D18"/>
    <mergeCell ref="A19:D19"/>
    <mergeCell ref="A21:D21"/>
    <mergeCell ref="A22:D22"/>
    <mergeCell ref="A24:D24"/>
    <mergeCell ref="A25:D25"/>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2026-07-02T14:32:07Z</dcterms:created>
  <dcterms:modified xmlns:dcterms="http://purl.org/dc/terms/" xmlns:xsi="http://www.w3.org/2001/XMLSchema-instance" xsi:type="dcterms:W3CDTF">2026-07-02T14:32:07Z</dcterms:modified>
</cp:coreProperties>
</file>