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er &amp; Vergelijking" sheetId="1" state="visible" r:id="rId1"/>
    <sheet xmlns:r="http://schemas.openxmlformats.org/officeDocument/2006/relationships" name="Berekening &amp; Samenvatting" sheetId="2" state="visible" r:id="rId2"/>
    <sheet xmlns:r="http://schemas.openxmlformats.org/officeDocument/2006/relationships" name="Aanname &amp; Uitle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€&quot; #.##0,00"/>
    <numFmt numFmtId="165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b val="1"/>
      <color rgb="001E293B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10" fontId="3" fillId="3" borderId="1" applyAlignment="1" pivotButton="0" quotePrefix="0" xfId="0">
      <alignment horizontal="center" vertical="center" wrapText="1"/>
    </xf>
    <xf numFmtId="10" fontId="3" fillId="5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3" fillId="3" borderId="0" applyAlignment="1" pivotButton="0" quotePrefix="0" xfId="0">
      <alignment horizontal="left" vertical="center" wrapText="1"/>
    </xf>
    <xf numFmtId="0" fontId="4" fillId="3" borderId="1" pivotButton="0" quotePrefix="0" xfId="0"/>
    <xf numFmtId="0" fontId="3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Huidige vs. nieuwe maandlast per scenario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'Invoer &amp; Vergelijking'!S2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'Invoer &amp; Vergelijking'!$A$2:$A$12</f>
            </numRef>
          </cat>
          <val>
            <numRef>
              <f>'Invoer &amp; Vergelijking'!$S$3:$S$12</f>
            </numRef>
          </val>
        </ser>
        <ser>
          <idx val="1"/>
          <order val="1"/>
          <tx>
            <strRef>
              <f>'Invoer &amp; Vergelijking'!T2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'Invoer &amp; Vergelijking'!$A$2:$A$12</f>
            </numRef>
          </cat>
          <val>
            <numRef>
              <f>'Invoer &amp; Vergelijking'!$T$3:$T$12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Scenario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Maandlast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Maandelijkse besparing en terugverdientijd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'Invoer &amp; Vergelijking'!U2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'Invoer &amp; Vergelijking'!$A$2:$A$12</f>
            </numRef>
          </cat>
          <val>
            <numRef>
              <f>'Invoer &amp; Vergelijking'!$U$3:$U$12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'Invoer &amp; Vergelijking'!W2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'Invoer &amp; Vergelijking'!$A$2:$A$12</f>
            </numRef>
          </cat>
          <val>
            <numRef>
              <f>'Invoer &amp; Vergelijking'!$W$3:$W$12</f>
            </numRef>
          </val>
        </ser>
        <axId val="10"/>
        <axId val="2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Scenario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Besparing (€)</a:t>
                </a:r>
              </a:p>
            </rich>
          </tx>
        </title>
        <majorTickMark val="none"/>
        <minorTickMark val="none"/>
        <crossAx val="10"/>
      </valAx>
      <valAx>
        <axId val="2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Terugverdientijd (mnd)</a:t>
                </a:r>
              </a:p>
            </rich>
          </tx>
        </title>
        <majorTickMark val="none"/>
        <minorTickMark val="none"/>
        <crossAx val="10"/>
        <crosses val="max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gunstig / niet gunstig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'Berekening &amp; Samenvatting'!$A$35:$A$36</f>
            </numRef>
          </cat>
          <val>
            <numRef>
              <f>'Berekening &amp; Samenvatting'!$B$35:$B$36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40</row>
      <rowOff>0</rowOff>
    </from>
    <ext cx="432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13" customWidth="1" min="3" max="3"/>
    <col width="15" customWidth="1" min="4" max="4"/>
    <col width="14" customWidth="1" min="5" max="5"/>
    <col width="14" customWidth="1" min="6" max="6"/>
    <col width="12" customWidth="1" min="7" max="7"/>
    <col width="14" customWidth="1" min="8" max="8"/>
    <col width="14" customWidth="1" min="9" max="9"/>
    <col width="12" customWidth="1" min="10" max="10"/>
    <col width="14" customWidth="1" min="11" max="11"/>
    <col width="9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5" customWidth="1" min="18" max="18"/>
    <col width="14" customWidth="1" min="19" max="19"/>
    <col width="14" customWidth="1" min="20" max="20"/>
    <col width="13" customWidth="1" min="21" max="21"/>
    <col width="14" customWidth="1" min="22" max="22"/>
    <col width="15" customWidth="1" min="23" max="23"/>
    <col width="16" customWidth="1" min="24" max="24"/>
    <col width="15" customWidth="1" min="25" max="25"/>
  </cols>
  <sheetData>
    <row r="1">
      <c r="A1" s="1" t="inlineStr">
        <is>
          <t>Hypotheek Oversluiten - Vergelijking Scenario's (2026)</t>
        </is>
      </c>
    </row>
    <row r="2">
      <c r="A2" s="2" t="inlineStr">
        <is>
          <t>Scenario</t>
        </is>
      </c>
      <c r="B2" s="2" t="inlineStr">
        <is>
          <t>Naam klant</t>
        </is>
      </c>
      <c r="C2" s="2" t="inlineStr">
        <is>
          <t>Woonplaats</t>
        </is>
      </c>
      <c r="D2" s="2" t="inlineStr">
        <is>
          <t>Hypotheekvorm</t>
        </is>
      </c>
      <c r="E2" s="2" t="inlineStr">
        <is>
          <t>Huidige aanbieder</t>
        </is>
      </c>
      <c r="F2" s="2" t="inlineStr">
        <is>
          <t>Huidige hoofdsom</t>
        </is>
      </c>
      <c r="G2" s="2" t="inlineStr">
        <is>
          <t>Huidige rente (%)</t>
        </is>
      </c>
      <c r="H2" s="2" t="inlineStr">
        <is>
          <t>Resterende looptijd (jr)</t>
        </is>
      </c>
      <c r="I2" s="2" t="inlineStr">
        <is>
          <t>Nieuwe aanbieder</t>
        </is>
      </c>
      <c r="J2" s="2" t="inlineStr">
        <is>
          <t>Nieuwe rente (%)</t>
        </is>
      </c>
      <c r="K2" s="2" t="inlineStr">
        <is>
          <t>Nieuwe looptijd (jr)</t>
        </is>
      </c>
      <c r="L2" s="2" t="inlineStr">
        <is>
          <t>NHG?</t>
        </is>
      </c>
      <c r="M2" s="2" t="inlineStr">
        <is>
          <t>Boeterente</t>
        </is>
      </c>
      <c r="N2" s="2" t="inlineStr">
        <is>
          <t>Advieskosten</t>
        </is>
      </c>
      <c r="O2" s="2" t="inlineStr">
        <is>
          <t>Notariskosten</t>
        </is>
      </c>
      <c r="P2" s="2" t="inlineStr">
        <is>
          <t>Taxatiekosten</t>
        </is>
      </c>
      <c r="Q2" s="2" t="inlineStr">
        <is>
          <t>Overige kosten</t>
        </is>
      </c>
      <c r="R2" s="2" t="inlineStr">
        <is>
          <t>Totale oversluitkosten</t>
        </is>
      </c>
      <c r="S2" s="2" t="inlineStr">
        <is>
          <t>Huidige maandlast</t>
        </is>
      </c>
      <c r="T2" s="2" t="inlineStr">
        <is>
          <t>Nieuwe maandlast</t>
        </is>
      </c>
      <c r="U2" s="2" t="inlineStr">
        <is>
          <t>Mnd. besparing</t>
        </is>
      </c>
      <c r="V2" s="2" t="inlineStr">
        <is>
          <t>Jaarlijkse besparing</t>
        </is>
      </c>
      <c r="W2" s="2" t="inlineStr">
        <is>
          <t>Terugverdientijd (mnd)</t>
        </is>
      </c>
      <c r="X2" s="2" t="inlineStr">
        <is>
          <t>Besparing rest. looptijd</t>
        </is>
      </c>
      <c r="Y2" s="2" t="inlineStr">
        <is>
          <t>Beslissing</t>
        </is>
      </c>
    </row>
    <row r="3">
      <c r="A3" s="3" t="n">
        <v>1</v>
      </c>
      <c r="B3" s="4" t="inlineStr">
        <is>
          <t>Sanne de Vries</t>
        </is>
      </c>
      <c r="C3" s="3" t="inlineStr">
        <is>
          <t>Amsterdam</t>
        </is>
      </c>
      <c r="D3" s="3" t="inlineStr">
        <is>
          <t>Annuïtair</t>
        </is>
      </c>
      <c r="E3" s="3" t="inlineStr">
        <is>
          <t>ING</t>
        </is>
      </c>
      <c r="F3" s="5" t="n">
        <v>325000</v>
      </c>
      <c r="G3" s="6" t="n">
        <v>0.048</v>
      </c>
      <c r="H3" s="3" t="n">
        <v>18</v>
      </c>
      <c r="I3" s="3" t="inlineStr">
        <is>
          <t>Rabobank</t>
        </is>
      </c>
      <c r="J3" s="6" t="n">
        <v>0.036</v>
      </c>
      <c r="K3" s="7" t="n">
        <v>18</v>
      </c>
      <c r="L3" s="3" t="inlineStr">
        <is>
          <t>Ja</t>
        </is>
      </c>
      <c r="M3" s="5" t="n">
        <v>6500</v>
      </c>
      <c r="N3" s="5" t="n">
        <v>1200</v>
      </c>
      <c r="O3" s="5" t="n">
        <v>1500</v>
      </c>
      <c r="P3" s="5" t="n">
        <v>450</v>
      </c>
      <c r="Q3" s="5" t="n">
        <v>300</v>
      </c>
      <c r="R3" s="8">
        <f>SUM(M3:Q3)</f>
        <v/>
      </c>
      <c r="S3" s="8">
        <f>PMT(G3/12,H3*12,-F3)</f>
        <v/>
      </c>
      <c r="T3" s="8">
        <f>PMT(J3/12,K3*12,-F3)</f>
        <v/>
      </c>
      <c r="U3" s="8">
        <f>S3-T3</f>
        <v/>
      </c>
      <c r="V3" s="8">
        <f>U3*12</f>
        <v/>
      </c>
      <c r="W3" s="9">
        <f>IF(U3&gt;0,R3/U3,"Niet gunstig")</f>
        <v/>
      </c>
      <c r="X3" s="8">
        <f>(U3*(H3*12))-R3</f>
        <v/>
      </c>
      <c r="Y3" s="3">
        <f>IF(X3&gt;0,"Oversluiten","Niet gunstig")</f>
        <v/>
      </c>
    </row>
    <row r="4">
      <c r="A4" s="10" t="n">
        <v>2</v>
      </c>
      <c r="B4" s="11" t="inlineStr">
        <is>
          <t>Daan Jansen</t>
        </is>
      </c>
      <c r="C4" s="10" t="inlineStr">
        <is>
          <t>Rotterdam</t>
        </is>
      </c>
      <c r="D4" s="10" t="inlineStr">
        <is>
          <t>Lineair</t>
        </is>
      </c>
      <c r="E4" s="10" t="inlineStr">
        <is>
          <t>Rabobank</t>
        </is>
      </c>
      <c r="F4" s="5" t="n">
        <v>210000</v>
      </c>
      <c r="G4" s="6" t="n">
        <v>0.052</v>
      </c>
      <c r="H4" s="10" t="n">
        <v>12</v>
      </c>
      <c r="I4" s="10" t="inlineStr">
        <is>
          <t>ABN AMRO</t>
        </is>
      </c>
      <c r="J4" s="6" t="n">
        <v>0.039</v>
      </c>
      <c r="K4" s="7" t="n">
        <v>12</v>
      </c>
      <c r="L4" s="10" t="inlineStr">
        <is>
          <t>Nee</t>
        </is>
      </c>
      <c r="M4" s="5" t="n">
        <v>4200</v>
      </c>
      <c r="N4" s="5" t="n">
        <v>950</v>
      </c>
      <c r="O4" s="5" t="n">
        <v>1350</v>
      </c>
      <c r="P4" s="5" t="n">
        <v>400</v>
      </c>
      <c r="Q4" s="5" t="n">
        <v>250</v>
      </c>
      <c r="R4" s="12">
        <f>SUM(M4:Q4)</f>
        <v/>
      </c>
      <c r="S4" s="12">
        <f>PMT(G4/12,H4*12,-F4)</f>
        <v/>
      </c>
      <c r="T4" s="12">
        <f>PMT(J4/12,K4*12,-F4)</f>
        <v/>
      </c>
      <c r="U4" s="12">
        <f>S4-T4</f>
        <v/>
      </c>
      <c r="V4" s="12">
        <f>U4*12</f>
        <v/>
      </c>
      <c r="W4" s="13">
        <f>IF(U4&gt;0,R4/U4,"Niet gunstig")</f>
        <v/>
      </c>
      <c r="X4" s="12">
        <f>(U4*(H4*12))-R4</f>
        <v/>
      </c>
      <c r="Y4" s="10">
        <f>IF(X4&gt;0,"Oversluiten","Niet gunstig")</f>
        <v/>
      </c>
    </row>
    <row r="5">
      <c r="A5" s="3" t="n">
        <v>3</v>
      </c>
      <c r="B5" s="4" t="inlineStr">
        <is>
          <t>Emma Bakker</t>
        </is>
      </c>
      <c r="C5" s="3" t="inlineStr">
        <is>
          <t>Utrecht</t>
        </is>
      </c>
      <c r="D5" s="3" t="inlineStr">
        <is>
          <t>Annuïtair</t>
        </is>
      </c>
      <c r="E5" s="3" t="inlineStr">
        <is>
          <t>ABN AMRO</t>
        </is>
      </c>
      <c r="F5" s="5" t="n">
        <v>395000</v>
      </c>
      <c r="G5" s="6" t="n">
        <v>0.045</v>
      </c>
      <c r="H5" s="3" t="n">
        <v>22</v>
      </c>
      <c r="I5" s="3" t="inlineStr">
        <is>
          <t>ING</t>
        </is>
      </c>
      <c r="J5" s="6" t="n">
        <v>0.034</v>
      </c>
      <c r="K5" s="7" t="n">
        <v>22</v>
      </c>
      <c r="L5" s="3" t="inlineStr">
        <is>
          <t>Ja</t>
        </is>
      </c>
      <c r="M5" s="5" t="n">
        <v>8900</v>
      </c>
      <c r="N5" s="5" t="n">
        <v>1350</v>
      </c>
      <c r="O5" s="5" t="n">
        <v>1600</v>
      </c>
      <c r="P5" s="5" t="n">
        <v>500</v>
      </c>
      <c r="Q5" s="5" t="n">
        <v>350</v>
      </c>
      <c r="R5" s="8">
        <f>SUM(M5:Q5)</f>
        <v/>
      </c>
      <c r="S5" s="8">
        <f>PMT(G5/12,H5*12,-F5)</f>
        <v/>
      </c>
      <c r="T5" s="8">
        <f>PMT(J5/12,K5*12,-F5)</f>
        <v/>
      </c>
      <c r="U5" s="8">
        <f>S5-T5</f>
        <v/>
      </c>
      <c r="V5" s="8">
        <f>U5*12</f>
        <v/>
      </c>
      <c r="W5" s="9">
        <f>IF(U5&gt;0,R5/U5,"Niet gunstig")</f>
        <v/>
      </c>
      <c r="X5" s="8">
        <f>(U5*(H5*12))-R5</f>
        <v/>
      </c>
      <c r="Y5" s="3">
        <f>IF(X5&gt;0,"Oversluiten","Niet gunstig")</f>
        <v/>
      </c>
    </row>
    <row r="6">
      <c r="A6" s="10" t="n">
        <v>4</v>
      </c>
      <c r="B6" s="11" t="inlineStr">
        <is>
          <t>Lars van Dijk</t>
        </is>
      </c>
      <c r="C6" s="10" t="inlineStr">
        <is>
          <t>Eindhoven</t>
        </is>
      </c>
      <c r="D6" s="10" t="inlineStr">
        <is>
          <t>Aflossingsvrij</t>
        </is>
      </c>
      <c r="E6" s="10" t="inlineStr">
        <is>
          <t>Volksbank</t>
        </is>
      </c>
      <c r="F6" s="5" t="n">
        <v>180000</v>
      </c>
      <c r="G6" s="6" t="n">
        <v>0.058</v>
      </c>
      <c r="H6" s="10" t="n">
        <v>9</v>
      </c>
      <c r="I6" s="10" t="inlineStr">
        <is>
          <t>Rabobank</t>
        </is>
      </c>
      <c r="J6" s="6" t="n">
        <v>0.045</v>
      </c>
      <c r="K6" s="7" t="n">
        <v>9</v>
      </c>
      <c r="L6" s="10" t="inlineStr">
        <is>
          <t>Nee</t>
        </is>
      </c>
      <c r="M6" s="5" t="n">
        <v>3200</v>
      </c>
      <c r="N6" s="5" t="n">
        <v>900</v>
      </c>
      <c r="O6" s="5" t="n">
        <v>1250</v>
      </c>
      <c r="P6" s="5" t="n">
        <v>375</v>
      </c>
      <c r="Q6" s="5" t="n">
        <v>225</v>
      </c>
      <c r="R6" s="12">
        <f>SUM(M6:Q6)</f>
        <v/>
      </c>
      <c r="S6" s="12">
        <f>PMT(G6/12,H6*12,-F6)</f>
        <v/>
      </c>
      <c r="T6" s="12">
        <f>PMT(J6/12,K6*12,-F6)</f>
        <v/>
      </c>
      <c r="U6" s="12">
        <f>S6-T6</f>
        <v/>
      </c>
      <c r="V6" s="12">
        <f>U6*12</f>
        <v/>
      </c>
      <c r="W6" s="13">
        <f>IF(U6&gt;0,R6/U6,"Niet gunstig")</f>
        <v/>
      </c>
      <c r="X6" s="12">
        <f>(U6*(H6*12))-R6</f>
        <v/>
      </c>
      <c r="Y6" s="10">
        <f>IF(X6&gt;0,"Oversluiten","Niet gunstig")</f>
        <v/>
      </c>
    </row>
    <row r="7">
      <c r="A7" s="3" t="n">
        <v>5</v>
      </c>
      <c r="B7" s="4" t="inlineStr">
        <is>
          <t>Sophie Peters</t>
        </is>
      </c>
      <c r="C7" s="3" t="inlineStr">
        <is>
          <t>Groningen</t>
        </is>
      </c>
      <c r="D7" s="3" t="inlineStr">
        <is>
          <t>Annuïtair</t>
        </is>
      </c>
      <c r="E7" s="3" t="inlineStr">
        <is>
          <t>ING</t>
        </is>
      </c>
      <c r="F7" s="5" t="n">
        <v>265000</v>
      </c>
      <c r="G7" s="6" t="n">
        <v>0.043</v>
      </c>
      <c r="H7" s="3" t="n">
        <v>16</v>
      </c>
      <c r="I7" s="3" t="inlineStr">
        <is>
          <t>Van Lanschot</t>
        </is>
      </c>
      <c r="J7" s="6" t="n">
        <v>0.032</v>
      </c>
      <c r="K7" s="7" t="n">
        <v>16</v>
      </c>
      <c r="L7" s="3" t="inlineStr">
        <is>
          <t>Ja</t>
        </is>
      </c>
      <c r="M7" s="5" t="n">
        <v>5600</v>
      </c>
      <c r="N7" s="5" t="n">
        <v>1100</v>
      </c>
      <c r="O7" s="5" t="n">
        <v>1450</v>
      </c>
      <c r="P7" s="5" t="n">
        <v>425</v>
      </c>
      <c r="Q7" s="5" t="n">
        <v>275</v>
      </c>
      <c r="R7" s="8">
        <f>SUM(M7:Q7)</f>
        <v/>
      </c>
      <c r="S7" s="8">
        <f>PMT(G7/12,H7*12,-F7)</f>
        <v/>
      </c>
      <c r="T7" s="8">
        <f>PMT(J7/12,K7*12,-F7)</f>
        <v/>
      </c>
      <c r="U7" s="8">
        <f>S7-T7</f>
        <v/>
      </c>
      <c r="V7" s="8">
        <f>U7*12</f>
        <v/>
      </c>
      <c r="W7" s="9">
        <f>IF(U7&gt;0,R7/U7,"Niet gunstig")</f>
        <v/>
      </c>
      <c r="X7" s="8">
        <f>(U7*(H7*12))-R7</f>
        <v/>
      </c>
      <c r="Y7" s="3">
        <f>IF(X7&gt;0,"Oversluiten","Niet gunstig")</f>
        <v/>
      </c>
    </row>
    <row r="8">
      <c r="A8" s="10" t="n">
        <v>6</v>
      </c>
      <c r="B8" s="11" t="inlineStr">
        <is>
          <t>Bram Visser</t>
        </is>
      </c>
      <c r="C8" s="10" t="inlineStr">
        <is>
          <t>Den Haag</t>
        </is>
      </c>
      <c r="D8" s="10" t="inlineStr">
        <is>
          <t>Lineair</t>
        </is>
      </c>
      <c r="E8" s="10" t="inlineStr">
        <is>
          <t>Rabobank</t>
        </is>
      </c>
      <c r="F8" s="5" t="n">
        <v>475000</v>
      </c>
      <c r="G8" s="6" t="n">
        <v>0.051</v>
      </c>
      <c r="H8" s="10" t="n">
        <v>24</v>
      </c>
      <c r="I8" s="10" t="inlineStr">
        <is>
          <t>ABN AMRO</t>
        </is>
      </c>
      <c r="J8" s="6" t="n">
        <v>0.038</v>
      </c>
      <c r="K8" s="7" t="n">
        <v>24</v>
      </c>
      <c r="L8" s="10" t="inlineStr">
        <is>
          <t>Nee</t>
        </is>
      </c>
      <c r="M8" s="5" t="n">
        <v>13500</v>
      </c>
      <c r="N8" s="5" t="n">
        <v>1500</v>
      </c>
      <c r="O8" s="5" t="n">
        <v>1750</v>
      </c>
      <c r="P8" s="5" t="n">
        <v>550</v>
      </c>
      <c r="Q8" s="5" t="n">
        <v>400</v>
      </c>
      <c r="R8" s="12">
        <f>SUM(M8:Q8)</f>
        <v/>
      </c>
      <c r="S8" s="12">
        <f>PMT(G8/12,H8*12,-F8)</f>
        <v/>
      </c>
      <c r="T8" s="12">
        <f>PMT(J8/12,K8*12,-F8)</f>
        <v/>
      </c>
      <c r="U8" s="12">
        <f>S8-T8</f>
        <v/>
      </c>
      <c r="V8" s="12">
        <f>U8*12</f>
        <v/>
      </c>
      <c r="W8" s="13">
        <f>IF(U8&gt;0,R8/U8,"Niet gunstig")</f>
        <v/>
      </c>
      <c r="X8" s="12">
        <f>(U8*(H8*12))-R8</f>
        <v/>
      </c>
      <c r="Y8" s="10">
        <f>IF(X8&gt;0,"Oversluiten","Niet gunstig")</f>
        <v/>
      </c>
    </row>
    <row r="9">
      <c r="A9" s="3" t="n">
        <v>7</v>
      </c>
      <c r="B9" s="4" t="inlineStr">
        <is>
          <t>Julia Meijer</t>
        </is>
      </c>
      <c r="C9" s="3" t="inlineStr">
        <is>
          <t>Tilburg</t>
        </is>
      </c>
      <c r="D9" s="3" t="inlineStr">
        <is>
          <t>Annuïtair</t>
        </is>
      </c>
      <c r="E9" s="3" t="inlineStr">
        <is>
          <t>ABN AMRO</t>
        </is>
      </c>
      <c r="F9" s="5" t="n">
        <v>230000</v>
      </c>
      <c r="G9" s="6" t="n">
        <v>0.049</v>
      </c>
      <c r="H9" s="3" t="n">
        <v>14</v>
      </c>
      <c r="I9" s="3" t="inlineStr">
        <is>
          <t>ING</t>
        </is>
      </c>
      <c r="J9" s="6" t="n">
        <v>0.037</v>
      </c>
      <c r="K9" s="7" t="n">
        <v>14</v>
      </c>
      <c r="L9" s="3" t="inlineStr">
        <is>
          <t>Ja</t>
        </is>
      </c>
      <c r="M9" s="5" t="n">
        <v>4800</v>
      </c>
      <c r="N9" s="5" t="n">
        <v>1000</v>
      </c>
      <c r="O9" s="5" t="n">
        <v>1300</v>
      </c>
      <c r="P9" s="5" t="n">
        <v>400</v>
      </c>
      <c r="Q9" s="5" t="n">
        <v>250</v>
      </c>
      <c r="R9" s="8">
        <f>SUM(M9:Q9)</f>
        <v/>
      </c>
      <c r="S9" s="8">
        <f>PMT(G9/12,H9*12,-F9)</f>
        <v/>
      </c>
      <c r="T9" s="8">
        <f>PMT(J9/12,K9*12,-F9)</f>
        <v/>
      </c>
      <c r="U9" s="8">
        <f>S9-T9</f>
        <v/>
      </c>
      <c r="V9" s="8">
        <f>U9*12</f>
        <v/>
      </c>
      <c r="W9" s="9">
        <f>IF(U9&gt;0,R9/U9,"Niet gunstig")</f>
        <v/>
      </c>
      <c r="X9" s="8">
        <f>(U9*(H9*12))-R9</f>
        <v/>
      </c>
      <c r="Y9" s="3">
        <f>IF(X9&gt;0,"Oversluiten","Niet gunstig")</f>
        <v/>
      </c>
    </row>
    <row r="10">
      <c r="A10" s="10" t="n">
        <v>8</v>
      </c>
      <c r="B10" s="11" t="inlineStr">
        <is>
          <t>Thijs de Boer</t>
        </is>
      </c>
      <c r="C10" s="10" t="inlineStr">
        <is>
          <t>Nijmegen</t>
        </is>
      </c>
      <c r="D10" s="10" t="inlineStr">
        <is>
          <t>Aflossingsvrij</t>
        </is>
      </c>
      <c r="E10" s="10" t="inlineStr">
        <is>
          <t>ING</t>
        </is>
      </c>
      <c r="F10" s="5" t="n">
        <v>310000</v>
      </c>
      <c r="G10" s="6" t="n">
        <v>0.054</v>
      </c>
      <c r="H10" s="10" t="n">
        <v>20</v>
      </c>
      <c r="I10" s="10" t="inlineStr">
        <is>
          <t>Rabobank</t>
        </is>
      </c>
      <c r="J10" s="6" t="n">
        <v>0.041</v>
      </c>
      <c r="K10" s="7" t="n">
        <v>20</v>
      </c>
      <c r="L10" s="10" t="inlineStr">
        <is>
          <t>Nee</t>
        </is>
      </c>
      <c r="M10" s="5" t="n">
        <v>9200</v>
      </c>
      <c r="N10" s="5" t="n">
        <v>1250</v>
      </c>
      <c r="O10" s="5" t="n">
        <v>1550</v>
      </c>
      <c r="P10" s="5" t="n">
        <v>475</v>
      </c>
      <c r="Q10" s="5" t="n">
        <v>325</v>
      </c>
      <c r="R10" s="12">
        <f>SUM(M10:Q10)</f>
        <v/>
      </c>
      <c r="S10" s="12">
        <f>PMT(G10/12,H10*12,-F10)</f>
        <v/>
      </c>
      <c r="T10" s="12">
        <f>PMT(J10/12,K10*12,-F10)</f>
        <v/>
      </c>
      <c r="U10" s="12">
        <f>S10-T10</f>
        <v/>
      </c>
      <c r="V10" s="12">
        <f>U10*12</f>
        <v/>
      </c>
      <c r="W10" s="13">
        <f>IF(U10&gt;0,R10/U10,"Niet gunstig")</f>
        <v/>
      </c>
      <c r="X10" s="12">
        <f>(U10*(H10*12))-R10</f>
        <v/>
      </c>
      <c r="Y10" s="10">
        <f>IF(X10&gt;0,"Oversluiten","Niet gunstig")</f>
        <v/>
      </c>
    </row>
    <row r="11">
      <c r="A11" s="3" t="n">
        <v>9</v>
      </c>
      <c r="B11" s="4" t="inlineStr">
        <is>
          <t>Lieke Vos</t>
        </is>
      </c>
      <c r="C11" s="3" t="inlineStr">
        <is>
          <t>Breda</t>
        </is>
      </c>
      <c r="D11" s="3" t="inlineStr">
        <is>
          <t>Annuïtair</t>
        </is>
      </c>
      <c r="E11" s="3" t="inlineStr">
        <is>
          <t>Volksbank</t>
        </is>
      </c>
      <c r="F11" s="5" t="n">
        <v>195000</v>
      </c>
      <c r="G11" s="6" t="n">
        <v>0.041</v>
      </c>
      <c r="H11" s="3" t="n">
        <v>8</v>
      </c>
      <c r="I11" s="3" t="inlineStr">
        <is>
          <t>ABN AMRO</t>
        </is>
      </c>
      <c r="J11" s="6" t="n">
        <v>0.031</v>
      </c>
      <c r="K11" s="7" t="n">
        <v>8</v>
      </c>
      <c r="L11" s="3" t="inlineStr">
        <is>
          <t>Ja</t>
        </is>
      </c>
      <c r="M11" s="5" t="n">
        <v>2500</v>
      </c>
      <c r="N11" s="5" t="n">
        <v>850</v>
      </c>
      <c r="O11" s="5" t="n">
        <v>1200</v>
      </c>
      <c r="P11" s="5" t="n">
        <v>350</v>
      </c>
      <c r="Q11" s="5" t="n">
        <v>200</v>
      </c>
      <c r="R11" s="8">
        <f>SUM(M11:Q11)</f>
        <v/>
      </c>
      <c r="S11" s="8">
        <f>PMT(G11/12,H11*12,-F11)</f>
        <v/>
      </c>
      <c r="T11" s="8">
        <f>PMT(J11/12,K11*12,-F11)</f>
        <v/>
      </c>
      <c r="U11" s="8">
        <f>S11-T11</f>
        <v/>
      </c>
      <c r="V11" s="8">
        <f>U11*12</f>
        <v/>
      </c>
      <c r="W11" s="9">
        <f>IF(U11&gt;0,R11/U11,"Niet gunstig")</f>
        <v/>
      </c>
      <c r="X11" s="8">
        <f>(U11*(H11*12))-R11</f>
        <v/>
      </c>
      <c r="Y11" s="3">
        <f>IF(X11&gt;0,"Oversluiten","Niet gunstig")</f>
        <v/>
      </c>
    </row>
    <row r="12">
      <c r="A12" s="10" t="n">
        <v>10</v>
      </c>
      <c r="B12" s="11" t="inlineStr">
        <is>
          <t>Ruben Smits</t>
        </is>
      </c>
      <c r="C12" s="10" t="inlineStr">
        <is>
          <t>Haarlem</t>
        </is>
      </c>
      <c r="D12" s="10" t="inlineStr">
        <is>
          <t>Lineair</t>
        </is>
      </c>
      <c r="E12" s="10" t="inlineStr">
        <is>
          <t>Rabobank</t>
        </is>
      </c>
      <c r="F12" s="5" t="n">
        <v>350000</v>
      </c>
      <c r="G12" s="6" t="n">
        <v>0.056</v>
      </c>
      <c r="H12" s="10" t="n">
        <v>19</v>
      </c>
      <c r="I12" s="10" t="inlineStr">
        <is>
          <t>ING</t>
        </is>
      </c>
      <c r="J12" s="6" t="n">
        <v>0.048</v>
      </c>
      <c r="K12" s="7" t="n">
        <v>19</v>
      </c>
      <c r="L12" s="10" t="inlineStr">
        <is>
          <t>Nee</t>
        </is>
      </c>
      <c r="M12" s="5" t="n">
        <v>11000</v>
      </c>
      <c r="N12" s="5" t="n">
        <v>1400</v>
      </c>
      <c r="O12" s="5" t="n">
        <v>1650</v>
      </c>
      <c r="P12" s="5" t="n">
        <v>525</v>
      </c>
      <c r="Q12" s="5" t="n">
        <v>375</v>
      </c>
      <c r="R12" s="12">
        <f>SUM(M12:Q12)</f>
        <v/>
      </c>
      <c r="S12" s="12">
        <f>PMT(G12/12,H12*12,-F12)</f>
        <v/>
      </c>
      <c r="T12" s="12">
        <f>PMT(J12/12,K12*12,-F12)</f>
        <v/>
      </c>
      <c r="U12" s="12">
        <f>S12-T12</f>
        <v/>
      </c>
      <c r="V12" s="12">
        <f>U12*12</f>
        <v/>
      </c>
      <c r="W12" s="13">
        <f>IF(U12&gt;0,R12/U12,"Niet gunstig")</f>
        <v/>
      </c>
      <c r="X12" s="12">
        <f>(U12*(H12*12))-R12</f>
        <v/>
      </c>
      <c r="Y12" s="10">
        <f>IF(X12&gt;0,"Oversluiten","Niet gunstig")</f>
        <v/>
      </c>
    </row>
  </sheetData>
  <mergeCells count="1">
    <mergeCell ref="A1:Y1"/>
  </mergeCells>
  <conditionalFormatting sqref="Y3:Y12">
    <cfRule type="expression" priority="1" dxfId="0" stopIfTrue="1">
      <formula>Y3="Oversluiten"</formula>
    </cfRule>
    <cfRule type="expression" priority="2" dxfId="1" stopIfTrue="1">
      <formula>Y3="Niet gunstig"</formula>
    </cfRule>
  </conditionalFormatting>
  <dataValidations count="2">
    <dataValidation sqref="L3:L12" showErrorMessage="1" showInputMessage="1" allowBlank="1" type="list">
      <formula1>"Ja,Nee"</formula1>
    </dataValidation>
    <dataValidation sqref="D3:D12" showErrorMessage="1" showInputMessage="1" allowBlank="1" type="list">
      <formula1>"Annuïtair,Lineair,Aflossingsvrij"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20" customWidth="1" min="3" max="3"/>
    <col width="22" customWidth="1" min="4" max="4"/>
    <col width="16" customWidth="1" min="5" max="5"/>
  </cols>
  <sheetData>
    <row r="1">
      <c r="A1" s="1" t="inlineStr">
        <is>
          <t>Berekening &amp; Samenvatting</t>
        </is>
      </c>
    </row>
    <row r="2"/>
    <row r="3">
      <c r="A3" s="14" t="inlineStr">
        <is>
          <t>Kerncijfers</t>
        </is>
      </c>
    </row>
    <row r="4">
      <c r="A4" s="15" t="inlineStr">
        <is>
          <t>Aantal scenario's</t>
        </is>
      </c>
      <c r="B4" s="3">
        <f>COUNTA('Invoer &amp; Vergelijking'!A3:A12)</f>
        <v/>
      </c>
    </row>
    <row r="5">
      <c r="A5" s="16" t="inlineStr">
        <is>
          <t>Aantal gunstige scenario's</t>
        </is>
      </c>
      <c r="B5" s="10">
        <f>COUNTIF('Invoer &amp; Vergelijking'!Y3:Y12,"Oversluiten")</f>
        <v/>
      </c>
    </row>
    <row r="6">
      <c r="A6" s="15" t="inlineStr">
        <is>
          <t>Gemiddelde huidige rente</t>
        </is>
      </c>
      <c r="B6" s="17">
        <f>IFERROR(AVERAGE('Invoer &amp; Vergelijking'!G3:G12),"n.v.t.")</f>
        <v/>
      </c>
    </row>
    <row r="7">
      <c r="A7" s="16" t="inlineStr">
        <is>
          <t>Gemiddelde nieuwe rente</t>
        </is>
      </c>
      <c r="B7" s="18">
        <f>IFERROR(AVERAGE('Invoer &amp; Vergelijking'!J3:J12),"n.v.t.")</f>
        <v/>
      </c>
    </row>
    <row r="8">
      <c r="A8" s="15" t="inlineStr">
        <is>
          <t>Totale oversluitkosten</t>
        </is>
      </c>
      <c r="B8" s="8">
        <f>SUM('Invoer &amp; Vergelijking'!R3:R12)</f>
        <v/>
      </c>
    </row>
    <row r="9">
      <c r="A9" s="16" t="inlineStr">
        <is>
          <t>Totale maandelijkse besparing</t>
        </is>
      </c>
      <c r="B9" s="12">
        <f>SUM('Invoer &amp; Vergelijking'!U3:U12)</f>
        <v/>
      </c>
    </row>
    <row r="10">
      <c r="A10" s="15" t="inlineStr">
        <is>
          <t>Totale jaarlijkse besparing</t>
        </is>
      </c>
      <c r="B10" s="8">
        <f>SUM('Invoer &amp; Vergelijking'!V3:V12)</f>
        <v/>
      </c>
    </row>
    <row r="11">
      <c r="A11" s="16" t="inlineStr">
        <is>
          <t>Gemiddelde terugverdientijd (mnd)</t>
        </is>
      </c>
      <c r="B11" s="13">
        <f>IFERROR(AVERAGE('Invoer &amp; Vergelijking'!W3:W12),"n.v.t.")</f>
        <v/>
      </c>
    </row>
    <row r="12">
      <c r="A12" s="15" t="inlineStr">
        <is>
          <t>Hoogste besparing (jaarlijks)</t>
        </is>
      </c>
      <c r="B12" s="8">
        <f>IFERROR(MAX('Invoer &amp; Vergelijking'!V3:V12),0)</f>
        <v/>
      </c>
    </row>
    <row r="13">
      <c r="A13" s="16" t="inlineStr">
        <is>
          <t>Laagste terugverdientijd (mnd)</t>
        </is>
      </c>
      <c r="B13" s="13">
        <f>IFERROR(MIN('Invoer &amp; Vergelijking'!W3:W12),"n.v.t.")</f>
        <v/>
      </c>
    </row>
    <row r="14"/>
    <row r="15">
      <c r="A15" s="14" t="inlineStr">
        <is>
          <t>Scenario-overzicht</t>
        </is>
      </c>
    </row>
    <row r="16">
      <c r="A16" s="2" t="inlineStr">
        <is>
          <t>Scenario</t>
        </is>
      </c>
      <c r="B16" s="2" t="inlineStr">
        <is>
          <t>Maandelijkse besparing</t>
        </is>
      </c>
      <c r="C16" s="2" t="inlineStr">
        <is>
          <t>Terugverdientijd (mnd)</t>
        </is>
      </c>
      <c r="D16" s="2" t="inlineStr">
        <is>
          <t>Besparing rest. looptijd</t>
        </is>
      </c>
      <c r="E16" s="2" t="inlineStr">
        <is>
          <t>Beslissing</t>
        </is>
      </c>
    </row>
    <row r="17">
      <c r="A17" s="3" t="n">
        <v>1</v>
      </c>
      <c r="B17" s="8">
        <f>IFERROR(VLOOKUP($A17,'Invoer &amp; Vergelijking'!$A$3:$Y$12,21,FALSE),0)</f>
        <v/>
      </c>
      <c r="C17" s="9">
        <f>IFERROR(VLOOKUP($A17,'Invoer &amp; Vergelijking'!$A$3:$Y$12,23,FALSE),"n.v.t.")</f>
        <v/>
      </c>
      <c r="D17" s="8">
        <f>IFERROR(VLOOKUP($A17,'Invoer &amp; Vergelijking'!$A$3:$Y$12,24,FALSE),0)</f>
        <v/>
      </c>
      <c r="E17" s="3">
        <f>IFERROR(VLOOKUP($A17,'Invoer &amp; Vergelijking'!$A$3:$Y$12,25,FALSE),"")</f>
        <v/>
      </c>
    </row>
    <row r="18">
      <c r="A18" s="10" t="n">
        <v>2</v>
      </c>
      <c r="B18" s="12">
        <f>IFERROR(VLOOKUP($A18,'Invoer &amp; Vergelijking'!$A$3:$Y$12,21,FALSE),0)</f>
        <v/>
      </c>
      <c r="C18" s="13">
        <f>IFERROR(VLOOKUP($A18,'Invoer &amp; Vergelijking'!$A$3:$Y$12,23,FALSE),"n.v.t.")</f>
        <v/>
      </c>
      <c r="D18" s="12">
        <f>IFERROR(VLOOKUP($A18,'Invoer &amp; Vergelijking'!$A$3:$Y$12,24,FALSE),0)</f>
        <v/>
      </c>
      <c r="E18" s="10">
        <f>IFERROR(VLOOKUP($A18,'Invoer &amp; Vergelijking'!$A$3:$Y$12,25,FALSE),"")</f>
        <v/>
      </c>
    </row>
    <row r="19">
      <c r="A19" s="3" t="n">
        <v>3</v>
      </c>
      <c r="B19" s="8">
        <f>IFERROR(VLOOKUP($A19,'Invoer &amp; Vergelijking'!$A$3:$Y$12,21,FALSE),0)</f>
        <v/>
      </c>
      <c r="C19" s="9">
        <f>IFERROR(VLOOKUP($A19,'Invoer &amp; Vergelijking'!$A$3:$Y$12,23,FALSE),"n.v.t.")</f>
        <v/>
      </c>
      <c r="D19" s="8">
        <f>IFERROR(VLOOKUP($A19,'Invoer &amp; Vergelijking'!$A$3:$Y$12,24,FALSE),0)</f>
        <v/>
      </c>
      <c r="E19" s="3">
        <f>IFERROR(VLOOKUP($A19,'Invoer &amp; Vergelijking'!$A$3:$Y$12,25,FALSE),"")</f>
        <v/>
      </c>
    </row>
    <row r="20">
      <c r="A20" s="10" t="n">
        <v>4</v>
      </c>
      <c r="B20" s="12">
        <f>IFERROR(VLOOKUP($A20,'Invoer &amp; Vergelijking'!$A$3:$Y$12,21,FALSE),0)</f>
        <v/>
      </c>
      <c r="C20" s="13">
        <f>IFERROR(VLOOKUP($A20,'Invoer &amp; Vergelijking'!$A$3:$Y$12,23,FALSE),"n.v.t.")</f>
        <v/>
      </c>
      <c r="D20" s="12">
        <f>IFERROR(VLOOKUP($A20,'Invoer &amp; Vergelijking'!$A$3:$Y$12,24,FALSE),0)</f>
        <v/>
      </c>
      <c r="E20" s="10">
        <f>IFERROR(VLOOKUP($A20,'Invoer &amp; Vergelijking'!$A$3:$Y$12,25,FALSE),"")</f>
        <v/>
      </c>
    </row>
    <row r="21">
      <c r="A21" s="3" t="n">
        <v>5</v>
      </c>
      <c r="B21" s="8">
        <f>IFERROR(VLOOKUP($A21,'Invoer &amp; Vergelijking'!$A$3:$Y$12,21,FALSE),0)</f>
        <v/>
      </c>
      <c r="C21" s="9">
        <f>IFERROR(VLOOKUP($A21,'Invoer &amp; Vergelijking'!$A$3:$Y$12,23,FALSE),"n.v.t.")</f>
        <v/>
      </c>
      <c r="D21" s="8">
        <f>IFERROR(VLOOKUP($A21,'Invoer &amp; Vergelijking'!$A$3:$Y$12,24,FALSE),0)</f>
        <v/>
      </c>
      <c r="E21" s="3">
        <f>IFERROR(VLOOKUP($A21,'Invoer &amp; Vergelijking'!$A$3:$Y$12,25,FALSE),"")</f>
        <v/>
      </c>
    </row>
    <row r="22">
      <c r="A22" s="10" t="n">
        <v>6</v>
      </c>
      <c r="B22" s="12">
        <f>IFERROR(VLOOKUP($A22,'Invoer &amp; Vergelijking'!$A$3:$Y$12,21,FALSE),0)</f>
        <v/>
      </c>
      <c r="C22" s="13">
        <f>IFERROR(VLOOKUP($A22,'Invoer &amp; Vergelijking'!$A$3:$Y$12,23,FALSE),"n.v.t.")</f>
        <v/>
      </c>
      <c r="D22" s="12">
        <f>IFERROR(VLOOKUP($A22,'Invoer &amp; Vergelijking'!$A$3:$Y$12,24,FALSE),0)</f>
        <v/>
      </c>
      <c r="E22" s="10">
        <f>IFERROR(VLOOKUP($A22,'Invoer &amp; Vergelijking'!$A$3:$Y$12,25,FALSE),"")</f>
        <v/>
      </c>
    </row>
    <row r="23">
      <c r="A23" s="3" t="n">
        <v>7</v>
      </c>
      <c r="B23" s="8">
        <f>IFERROR(VLOOKUP($A23,'Invoer &amp; Vergelijking'!$A$3:$Y$12,21,FALSE),0)</f>
        <v/>
      </c>
      <c r="C23" s="9">
        <f>IFERROR(VLOOKUP($A23,'Invoer &amp; Vergelijking'!$A$3:$Y$12,23,FALSE),"n.v.t.")</f>
        <v/>
      </c>
      <c r="D23" s="8">
        <f>IFERROR(VLOOKUP($A23,'Invoer &amp; Vergelijking'!$A$3:$Y$12,24,FALSE),0)</f>
        <v/>
      </c>
      <c r="E23" s="3">
        <f>IFERROR(VLOOKUP($A23,'Invoer &amp; Vergelijking'!$A$3:$Y$12,25,FALSE),"")</f>
        <v/>
      </c>
    </row>
    <row r="24">
      <c r="A24" s="10" t="n">
        <v>8</v>
      </c>
      <c r="B24" s="12">
        <f>IFERROR(VLOOKUP($A24,'Invoer &amp; Vergelijking'!$A$3:$Y$12,21,FALSE),0)</f>
        <v/>
      </c>
      <c r="C24" s="13">
        <f>IFERROR(VLOOKUP($A24,'Invoer &amp; Vergelijking'!$A$3:$Y$12,23,FALSE),"n.v.t.")</f>
        <v/>
      </c>
      <c r="D24" s="12">
        <f>IFERROR(VLOOKUP($A24,'Invoer &amp; Vergelijking'!$A$3:$Y$12,24,FALSE),0)</f>
        <v/>
      </c>
      <c r="E24" s="10">
        <f>IFERROR(VLOOKUP($A24,'Invoer &amp; Vergelijking'!$A$3:$Y$12,25,FALSE),"")</f>
        <v/>
      </c>
    </row>
    <row r="25">
      <c r="A25" s="3" t="n">
        <v>9</v>
      </c>
      <c r="B25" s="8">
        <f>IFERROR(VLOOKUP($A25,'Invoer &amp; Vergelijking'!$A$3:$Y$12,21,FALSE),0)</f>
        <v/>
      </c>
      <c r="C25" s="9">
        <f>IFERROR(VLOOKUP($A25,'Invoer &amp; Vergelijking'!$A$3:$Y$12,23,FALSE),"n.v.t.")</f>
        <v/>
      </c>
      <c r="D25" s="8">
        <f>IFERROR(VLOOKUP($A25,'Invoer &amp; Vergelijking'!$A$3:$Y$12,24,FALSE),0)</f>
        <v/>
      </c>
      <c r="E25" s="3">
        <f>IFERROR(VLOOKUP($A25,'Invoer &amp; Vergelijking'!$A$3:$Y$12,25,FALSE),"")</f>
        <v/>
      </c>
    </row>
    <row r="26">
      <c r="A26" s="10" t="n">
        <v>10</v>
      </c>
      <c r="B26" s="12">
        <f>IFERROR(VLOOKUP($A26,'Invoer &amp; Vergelijking'!$A$3:$Y$12,21,FALSE),0)</f>
        <v/>
      </c>
      <c r="C26" s="13">
        <f>IFERROR(VLOOKUP($A26,'Invoer &amp; Vergelijking'!$A$3:$Y$12,23,FALSE),"n.v.t.")</f>
        <v/>
      </c>
      <c r="D26" s="12">
        <f>IFERROR(VLOOKUP($A26,'Invoer &amp; Vergelijking'!$A$3:$Y$12,24,FALSE),0)</f>
        <v/>
      </c>
      <c r="E26" s="10">
        <f>IFERROR(VLOOKUP($A26,'Invoer &amp; Vergelijking'!$A$3:$Y$12,25,FALSE),"")</f>
        <v/>
      </c>
    </row>
    <row r="27"/>
    <row r="28">
      <c r="A28" s="14" t="inlineStr">
        <is>
          <t>Scenario zoeken</t>
        </is>
      </c>
    </row>
    <row r="29">
      <c r="A29" s="19" t="inlineStr">
        <is>
          <t>Selecteer scenario nr (1-10)</t>
        </is>
      </c>
      <c r="B29" s="20" t="n">
        <v>1</v>
      </c>
    </row>
    <row r="30">
      <c r="A30" s="19" t="inlineStr">
        <is>
          <t>Naam klant</t>
        </is>
      </c>
      <c r="B30" s="21">
        <f>IFERROR(VLOOKUP($B$29,'Invoer &amp; Vergelijking'!$A$3:$Y$12,2,FALSE),"")</f>
        <v/>
      </c>
    </row>
    <row r="31">
      <c r="A31" s="19" t="inlineStr">
        <is>
          <t>Nieuwe maandlast</t>
        </is>
      </c>
      <c r="B31" s="22">
        <f>IFERROR(VLOOKUP($B$29,'Invoer &amp; Vergelijking'!$A$3:$Y$12,20,FALSE),0)</f>
        <v/>
      </c>
    </row>
    <row r="32">
      <c r="A32" s="19" t="inlineStr">
        <is>
          <t>Beslissing</t>
        </is>
      </c>
      <c r="B32" s="21">
        <f>IFERROR(VLOOKUP($B$29,'Invoer &amp; Vergelijking'!$A$3:$Y$12,25,FALSE),"")</f>
        <v/>
      </c>
    </row>
    <row r="33"/>
    <row r="34">
      <c r="A34" s="14" t="inlineStr">
        <is>
          <t>Verdeling beslissing</t>
        </is>
      </c>
    </row>
    <row r="35">
      <c r="A35" s="23" t="inlineStr">
        <is>
          <t>Oversluiten</t>
        </is>
      </c>
      <c r="B35" s="21">
        <f>COUNTIF('Invoer &amp; Vergelijking'!Y3:Y12,"Oversluiten")</f>
        <v/>
      </c>
    </row>
    <row r="36">
      <c r="A36" s="23" t="inlineStr">
        <is>
          <t>Niet gunstig</t>
        </is>
      </c>
      <c r="B36" s="21">
        <f>COUNTIF('Invoer &amp; Vergelijking'!Y3:Y12,"Niet gunstig")</f>
        <v/>
      </c>
    </row>
  </sheetData>
  <mergeCells count="5">
    <mergeCell ref="A1:E1"/>
    <mergeCell ref="A3:B3"/>
    <mergeCell ref="A15:E15"/>
    <mergeCell ref="A28:B28"/>
    <mergeCell ref="A34:B34"/>
  </mergeCells>
  <conditionalFormatting sqref="E17:E26">
    <cfRule type="expression" priority="1" dxfId="0" stopIfTrue="1">
      <formula>E17="Oversluiten"</formula>
    </cfRule>
    <cfRule type="expression" priority="2" dxfId="1" stopIfTrue="1">
      <formula>E17="Niet gunstig"</formula>
    </cfRule>
  </conditionalFormatting>
  <dataValidations count="1">
    <dataValidation sqref="B29" showErrorMessage="1" showInputMessage="1" allowBlank="1" type="whole" operator="between">
      <formula1>1</formula1>
      <formula2>10</formula2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</cols>
  <sheetData>
    <row r="1">
      <c r="A1" s="1" t="inlineStr">
        <is>
          <t>Aannames, Uitleg en Disclaimer</t>
        </is>
      </c>
    </row>
    <row r="2"/>
    <row r="3">
      <c r="A3" s="14" t="inlineStr">
        <is>
          <t>Gehanteerde aannames</t>
        </is>
      </c>
    </row>
    <row r="4" ht="32" customHeight="1">
      <c r="A4" s="24" t="inlineStr">
        <is>
          <t>1. Rente is een nominale jaarrente, gebruikt in de berekeningen zonder samengestelde maandcorrecties buiten de standaard PMT-functie.</t>
        </is>
      </c>
    </row>
    <row r="5"/>
    <row r="6" ht="32" customHeight="1">
      <c r="A6" s="24" t="inlineStr">
        <is>
          <t>2. De berekende maandlast is indicatief en houdt geen rekening met fiscale aftrek (hypotheekrenteaftrek) of eigenwoningforfait.</t>
        </is>
      </c>
    </row>
    <row r="7"/>
    <row r="8" ht="32" customHeight="1">
      <c r="A8" s="24" t="inlineStr">
        <is>
          <t>3. Boeterente en overige kosten (advies-, notaris-, taxatiekosten) zijn schattingen op basis van marktgemiddelden in 2026 en kunnen per aanbieder afwijken.</t>
        </is>
      </c>
    </row>
    <row r="9"/>
    <row r="10" ht="32" customHeight="1">
      <c r="A10" s="24" t="inlineStr">
        <is>
          <t>4. Het effect van Nationale Hypotheek Garantie (NHG) op de rente en de exacte oversluitkosten kunnen per situatie en per geldverstrekker afwijken.</t>
        </is>
      </c>
    </row>
    <row r="11"/>
    <row r="12" ht="32" customHeight="1">
      <c r="A12" s="24" t="inlineStr">
        <is>
          <t>5. Terugverdientijd geeft aan na hoeveel maanden de totale oversluitkosten zijn terugverdiend door de maandelijkse besparing. Is de maandelijkse besparing niet positief, dan is oversluiten niet gunstig.</t>
        </is>
      </c>
    </row>
    <row r="13"/>
    <row r="14" ht="32" customHeight="1">
      <c r="A14" s="24" t="inlineStr">
        <is>
          <t>6. Besparing over de resterende looptijd toont het totale voordeel (of nadeel) van oversluiten gedurende de resterende looptijd van de huidige hypotheek, na aftrek van de oversluitkosten.</t>
        </is>
      </c>
    </row>
    <row r="15"/>
    <row r="16" ht="32" customHeight="1">
      <c r="A16" s="24" t="inlineStr">
        <is>
          <t>7. Dit sjabloon is bedoeld als hulpmiddel bij een eerste, indicatieve vergelijking en vormt GEEN financieel of fiscaal advies. Raadpleeg altijd een erkend hypotheekadviseur voordat u een definitieve beslissing neemt.</t>
        </is>
      </c>
    </row>
    <row r="17"/>
    <row r="18"/>
    <row r="19">
      <c r="A19" s="14" t="inlineStr">
        <is>
          <t>Uitleg kolommen (Invoer &amp; Vergelijking)</t>
        </is>
      </c>
    </row>
    <row r="20" ht="28" customHeight="1">
      <c r="A20" s="25" t="inlineStr">
        <is>
          <t>Huidige hoofdsom</t>
        </is>
      </c>
      <c r="B20" s="26" t="inlineStr">
        <is>
          <t>De openstaande hoofdsom van de huidige hypotheek in euro's.</t>
        </is>
      </c>
      <c r="C20" s="27" t="n"/>
      <c r="D20" s="28" t="n"/>
    </row>
    <row r="21" ht="28" customHeight="1">
      <c r="A21" s="25" t="inlineStr">
        <is>
          <t>Huidige/Nieuwe rente (%)</t>
        </is>
      </c>
      <c r="B21" s="26" t="inlineStr">
        <is>
          <t>De nominale jaarrente van de huidige respectievelijk nieuwe hypotheek.</t>
        </is>
      </c>
      <c r="C21" s="27" t="n"/>
      <c r="D21" s="28" t="n"/>
    </row>
    <row r="22" ht="28" customHeight="1">
      <c r="A22" s="25" t="inlineStr">
        <is>
          <t>Resterende looptijd</t>
        </is>
      </c>
      <c r="B22" s="26" t="inlineStr">
        <is>
          <t>Het aantal jaren dat de huidige hypotheek nog loopt.</t>
        </is>
      </c>
      <c r="C22" s="27" t="n"/>
      <c r="D22" s="28" t="n"/>
    </row>
    <row r="23" ht="28" customHeight="1">
      <c r="A23" s="25" t="inlineStr">
        <is>
          <t>NHG?</t>
        </is>
      </c>
      <c r="B23" s="26" t="inlineStr">
        <is>
          <t>Geeft aan of de hypotheek onder Nationale Hypotheek Garantie valt (Ja/Nee).</t>
        </is>
      </c>
      <c r="C23" s="27" t="n"/>
      <c r="D23" s="28" t="n"/>
    </row>
    <row r="24" ht="28" customHeight="1">
      <c r="A24" s="25" t="inlineStr">
        <is>
          <t>Totale oversluitkosten</t>
        </is>
      </c>
      <c r="B24" s="26" t="inlineStr">
        <is>
          <t>Som van boeterente, advieskosten, notariskosten, taxatiekosten en overige kosten.</t>
        </is>
      </c>
      <c r="C24" s="27" t="n"/>
      <c r="D24" s="28" t="n"/>
    </row>
    <row r="25" ht="28" customHeight="1">
      <c r="A25" s="25" t="inlineStr">
        <is>
          <t>Maandelijkse besparing</t>
        </is>
      </c>
      <c r="B25" s="26" t="inlineStr">
        <is>
          <t>Het verschil tussen de huidige en de nieuwe (indicatieve) maandlast.</t>
        </is>
      </c>
      <c r="C25" s="27" t="n"/>
      <c r="D25" s="28" t="n"/>
    </row>
    <row r="26" ht="28" customHeight="1">
      <c r="A26" s="25" t="inlineStr">
        <is>
          <t>Terugverdientijd</t>
        </is>
      </c>
      <c r="B26" s="26" t="inlineStr">
        <is>
          <t>Het aantal maanden om de oversluitkosten terug te verdienen via de maandelijkse besparing.</t>
        </is>
      </c>
      <c r="C26" s="27" t="n"/>
      <c r="D26" s="28" t="n"/>
    </row>
    <row r="27" ht="28" customHeight="1">
      <c r="A27" s="25" t="inlineStr">
        <is>
          <t>Beslissing</t>
        </is>
      </c>
      <c r="B27" s="26" t="inlineStr">
        <is>
          <t>Automatische indicatie op basis van de besparing over de resterende looptijd.</t>
        </is>
      </c>
      <c r="C27" s="27" t="n"/>
      <c r="D27" s="28" t="n"/>
    </row>
  </sheetData>
  <mergeCells count="18">
    <mergeCell ref="A1:D1"/>
    <mergeCell ref="A3:D3"/>
    <mergeCell ref="A4:D4"/>
    <mergeCell ref="A6:D6"/>
    <mergeCell ref="A8:D8"/>
    <mergeCell ref="A10:D10"/>
    <mergeCell ref="A12:D12"/>
    <mergeCell ref="A14:D14"/>
    <mergeCell ref="A16:D16"/>
    <mergeCell ref="A19:D19"/>
    <mergeCell ref="B20:D20"/>
    <mergeCell ref="B21:D21"/>
    <mergeCell ref="B22:D22"/>
    <mergeCell ref="B23:D23"/>
    <mergeCell ref="B24:D24"/>
    <mergeCell ref="B25:D25"/>
    <mergeCell ref="B26:D26"/>
    <mergeCell ref="B27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2026-07-02T21:20:15Z</dcterms:created>
  <dcterms:modified xmlns:dcterms="http://purl.org/dc/terms/" xmlns:xsi="http://www.w3.org/2001/XMLSchema-instance" xsi:type="dcterms:W3CDTF">2026-07-02T21:20:15Z</dcterms:modified>
</cp:coreProperties>
</file>