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koopprognose" sheetId="1" state="visible" r:id="rId1"/>
    <sheet xmlns:r="http://schemas.openxmlformats.org/officeDocument/2006/relationships" name="Seizoensdata" sheetId="2" state="visible" r:id="rId2"/>
    <sheet xmlns:r="http://schemas.openxmlformats.org/officeDocument/2006/relationships" name="Dashboard" sheetId="3" state="visible" r:id="rId3"/>
    <sheet xmlns:r="http://schemas.openxmlformats.org/officeDocument/2006/relationships" name="Uitleg" sheetId="4" state="visible" r:id="rId4"/>
  </sheets>
  <definedNames>
    <definedName name="_xlnm._FilterDatabase" localSheetId="0" hidden="1">'Inkoopprognose'!$A$3:$U$13</definedName>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0,00"/>
    <numFmt numFmtId="167" formatCode="&quot;€&quot; #.##0,00"/>
  </numFmts>
  <fonts count="6">
    <font>
      <name val="Calibri"/>
      <family val="2"/>
      <color theme="1"/>
      <sz val="11"/>
      <scheme val="minor"/>
    </font>
    <font>
      <name val="Calibri"/>
      <b val="1"/>
      <color rgb="001E293B"/>
      <sz val="16"/>
    </font>
    <font>
      <name val="Calibri"/>
      <b val="1"/>
      <color rgb="00C8102E"/>
      <sz val="11"/>
    </font>
    <font>
      <name val="Calibri"/>
      <b val="1"/>
      <color rgb="00FFFFFF"/>
      <sz val="11"/>
    </font>
    <font>
      <b val="1"/>
    </font>
    <font>
      <b val="1"/>
      <color rgb="0016A34A"/>
    </font>
  </fonts>
  <fills count="8">
    <fill>
      <patternFill/>
    </fill>
    <fill>
      <patternFill patternType="gray125"/>
    </fill>
    <fill>
      <patternFill patternType="solid">
        <fgColor rgb="000F766E"/>
      </patternFill>
    </fill>
    <fill>
      <patternFill patternType="solid">
        <fgColor rgb="00F0FDFA"/>
      </patternFill>
    </fill>
    <fill>
      <patternFill patternType="solid">
        <fgColor rgb="00FFFBEB"/>
      </patternFill>
    </fill>
    <fill>
      <patternFill patternType="solid">
        <fgColor rgb="00FFFFFF"/>
      </patternFill>
    </fill>
    <fill>
      <patternFill patternType="solid">
        <fgColor rgb="00D1FAE5"/>
      </patternFill>
    </fill>
    <fill>
      <patternFill patternType="solid">
        <fgColor rgb="0014B8A6"/>
      </patternFill>
    </fill>
  </fills>
  <borders count="5">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style="thin">
        <color rgb="00D1D5DB"/>
      </right>
      <top style="thin">
        <color rgb="00D1D5DB"/>
      </top>
      <bottom style="thin">
        <color rgb="00D1D5DB"/>
      </bottom>
      <diagonal/>
    </border>
  </borders>
  <cellStyleXfs count="1">
    <xf numFmtId="0" fontId="0" fillId="0" borderId="0"/>
  </cellStyleXfs>
  <cellXfs count="43">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1" applyAlignment="1" pivotButton="0" quotePrefix="0" xfId="0">
      <alignment horizontal="center" vertical="center" wrapText="1"/>
    </xf>
    <xf numFmtId="0" fontId="0" fillId="3" borderId="1" applyAlignment="1" pivotButton="0" quotePrefix="0" xfId="0">
      <alignment horizontal="left" vertical="center"/>
    </xf>
    <xf numFmtId="164" fontId="0" fillId="3" borderId="1" applyAlignment="1" pivotButton="0" quotePrefix="0" xfId="0">
      <alignment horizontal="center" vertical="center" wrapText="1"/>
    </xf>
    <xf numFmtId="165" fontId="0" fillId="4" borderId="1" applyAlignment="1" pivotButton="0" quotePrefix="0" xfId="0">
      <alignment horizontal="center" vertical="center" wrapText="1"/>
    </xf>
    <xf numFmtId="166" fontId="0" fillId="3" borderId="1" applyAlignment="1" pivotButton="0" quotePrefix="0" xfId="0">
      <alignment horizontal="center" vertical="center" wrapText="1"/>
    </xf>
    <xf numFmtId="164" fontId="0" fillId="4" borderId="1" applyAlignment="1" pivotButton="0" quotePrefix="0" xfId="0">
      <alignment horizontal="center" vertical="center" wrapText="1"/>
    </xf>
    <xf numFmtId="167" fontId="0" fillId="4" borderId="1" applyAlignment="1" pivotButton="0" quotePrefix="0" xfId="0">
      <alignment horizontal="center" vertical="center" wrapText="1"/>
    </xf>
    <xf numFmtId="164" fontId="0" fillId="0" borderId="0" pivotButton="0" quotePrefix="0" xfId="0"/>
    <xf numFmtId="167" fontId="0" fillId="0" borderId="0" pivotButton="0" quotePrefix="0" xfId="0"/>
    <xf numFmtId="165" fontId="0" fillId="0" borderId="0" pivotButton="0" quotePrefix="0" xfId="0"/>
    <xf numFmtId="0" fontId="0" fillId="0" borderId="0" applyAlignment="1" pivotButton="0" quotePrefix="0" xfId="0">
      <alignment horizontal="center" vertical="center" wrapText="1"/>
    </xf>
    <xf numFmtId="0" fontId="0" fillId="5" borderId="1" applyAlignment="1" pivotButton="0" quotePrefix="0" xfId="0">
      <alignment horizontal="left" vertical="center"/>
    </xf>
    <xf numFmtId="164" fontId="0" fillId="5" borderId="1" applyAlignment="1" pivotButton="0" quotePrefix="0" xfId="0">
      <alignment horizontal="center" vertical="center" wrapText="1"/>
    </xf>
    <xf numFmtId="166" fontId="0" fillId="5" borderId="1" applyAlignment="1" pivotButton="0" quotePrefix="0" xfId="0">
      <alignment horizontal="center" vertical="center" wrapText="1"/>
    </xf>
    <xf numFmtId="0" fontId="0" fillId="6" borderId="1" pivotButton="0" quotePrefix="0" xfId="0"/>
    <xf numFmtId="0" fontId="4" fillId="6" borderId="1" pivotButton="0" quotePrefix="0" xfId="0"/>
    <xf numFmtId="164" fontId="4" fillId="6" borderId="1" pivotButton="0" quotePrefix="0" xfId="0"/>
    <xf numFmtId="165" fontId="4" fillId="6" borderId="1" pivotButton="0" quotePrefix="0" xfId="0"/>
    <xf numFmtId="166" fontId="4" fillId="6" borderId="1" pivotButton="0" quotePrefix="0" xfId="0"/>
    <xf numFmtId="167" fontId="4" fillId="6" borderId="1" pivotButton="0" quotePrefix="0" xfId="0"/>
    <xf numFmtId="0" fontId="4" fillId="6" borderId="1" applyAlignment="1" pivotButton="0" quotePrefix="0" xfId="0">
      <alignment horizontal="center" vertical="center" wrapText="1"/>
    </xf>
    <xf numFmtId="0" fontId="1" fillId="0" borderId="0" pivotButton="0" quotePrefix="0" xfId="0"/>
    <xf numFmtId="166" fontId="0" fillId="4" borderId="1" applyAlignment="1" pivotButton="0" quotePrefix="0" xfId="0">
      <alignment horizontal="center" vertical="center" wrapText="1"/>
    </xf>
    <xf numFmtId="0" fontId="3" fillId="2" borderId="1" pivotButton="0" quotePrefix="0" xfId="0"/>
    <xf numFmtId="0" fontId="0" fillId="2" borderId="1" pivotButton="0" quotePrefix="0" xfId="0"/>
    <xf numFmtId="0" fontId="4" fillId="3" borderId="1" pivotButton="0" quotePrefix="0" xfId="0"/>
    <xf numFmtId="167" fontId="5" fillId="0" borderId="1" applyAlignment="1" pivotButton="0" quotePrefix="0" xfId="0">
      <alignment horizontal="center" vertical="center" wrapText="1"/>
    </xf>
    <xf numFmtId="0" fontId="0" fillId="0" borderId="1" pivotButton="0" quotePrefix="0" xfId="0"/>
    <xf numFmtId="0" fontId="4" fillId="5" borderId="1" pivotButton="0" quotePrefix="0" xfId="0"/>
    <xf numFmtId="165" fontId="5" fillId="0" borderId="1" applyAlignment="1" pivotButton="0" quotePrefix="0" xfId="0">
      <alignment horizontal="center" vertical="center" wrapText="1"/>
    </xf>
    <xf numFmtId="164" fontId="5" fillId="0" borderId="1" applyAlignment="1" pivotButton="0" quotePrefix="0" xfId="0">
      <alignment horizontal="center" vertical="center" wrapText="1"/>
    </xf>
    <xf numFmtId="0" fontId="3" fillId="7" borderId="1" applyAlignment="1" pivotButton="0" quotePrefix="0" xfId="0">
      <alignment horizontal="center" vertical="center" wrapText="1"/>
    </xf>
    <xf numFmtId="0" fontId="0" fillId="3" borderId="1" pivotButton="0" quotePrefix="0" xfId="0"/>
    <xf numFmtId="167" fontId="0" fillId="3" borderId="1" pivotButton="0" quotePrefix="0" xfId="0"/>
    <xf numFmtId="0" fontId="0" fillId="5" borderId="1" pivotButton="0" quotePrefix="0" xfId="0"/>
    <xf numFmtId="167" fontId="0" fillId="5" borderId="1" pivotButton="0" quotePrefix="0" xfId="0"/>
    <xf numFmtId="0" fontId="4" fillId="0" borderId="0" pivotButton="0" quotePrefix="0" xfId="0"/>
    <xf numFmtId="167" fontId="5" fillId="0" borderId="0" pivotButton="0" quotePrefix="0" xfId="0"/>
    <xf numFmtId="0" fontId="0" fillId="0" borderId="0" applyAlignment="1" pivotButton="0" quotePrefix="0" xfId="0">
      <alignment horizontal="left" vertical="top" wrapText="1"/>
    </xf>
    <xf numFmtId="0" fontId="0" fillId="0" borderId="4" pivotButton="0" quotePrefix="0" xfId="0"/>
  </cellXfs>
  <cellStyles count="1">
    <cellStyle name="Normal" xfId="0" builtinId="0" hidden="0"/>
  </cellStyles>
  <dxfs count="3">
    <dxf>
      <font>
        <b val="1"/>
        <color rgb="00DC2626"/>
      </font>
      <fill>
        <patternFill patternType="solid">
          <fgColor rgb="00FEE2E2"/>
        </patternFill>
      </fill>
    </dxf>
    <dxf>
      <font>
        <b val="1"/>
        <color rgb="0016A34A"/>
      </font>
      <fill>
        <patternFill patternType="solid">
          <fgColor rgb="00DCFCE7"/>
        </patternFill>
      </fill>
    </dxf>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Inkoopwaarde per categorie</a:t>
            </a:r>
          </a:p>
        </rich>
      </tx>
    </title>
    <plotArea>
      <barChart>
        <barDir val="col"/>
        <grouping val="clustered"/>
        <ser>
          <idx val="0"/>
          <order val="0"/>
          <tx>
            <strRef>
              <f>'Dashboard'!B12</f>
            </strRef>
          </tx>
          <spPr>
            <a:solidFill xmlns:a="http://schemas.openxmlformats.org/drawingml/2006/main">
              <a:srgbClr val="0F766E"/>
            </a:solidFill>
            <a:ln xmlns:a="http://schemas.openxmlformats.org/drawingml/2006/main">
              <a:prstDash val="solid"/>
            </a:ln>
          </spPr>
          <cat>
            <numRef>
              <f>'Dashboard'!$A$13:$A$17</f>
            </numRef>
          </cat>
          <val>
            <numRef>
              <f>'Dashboard'!$B$13:$B$17</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Categorie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Inkoopwaarde €</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Verwachte omzet per seizoen</a:t>
            </a:r>
          </a:p>
        </rich>
      </tx>
    </title>
    <plotArea>
      <lineChart>
        <grouping val="standard"/>
        <ser>
          <idx val="0"/>
          <order val="0"/>
          <tx>
            <strRef>
              <f>'Dashboard'!B23</f>
            </strRef>
          </tx>
          <spPr>
            <a:solidFill xmlns:a="http://schemas.openxmlformats.org/drawingml/2006/main">
              <a:srgbClr val="14B8A6"/>
            </a:solidFill>
            <a:ln xmlns:a="http://schemas.openxmlformats.org/drawingml/2006/main" w="25000">
              <a:prstDash val="solid"/>
            </a:ln>
          </spPr>
          <marker>
            <symbol val="none"/>
            <spPr>
              <a:ln xmlns:a="http://schemas.openxmlformats.org/drawingml/2006/main">
                <a:prstDash val="solid"/>
              </a:ln>
            </spPr>
          </marker>
          <cat>
            <numRef>
              <f>'Dashboard'!$A$24:$A$26</f>
            </numRef>
          </cat>
          <val>
            <numRef>
              <f>'Dashboard'!$B$24:$B$26</f>
            </numRef>
          </val>
        </ser>
        <axId val="10"/>
        <axId val="100"/>
      </lineChart>
      <catAx>
        <axId val="10"/>
        <scaling>
          <orientation val="minMax"/>
        </scaling>
        <axPos val="l"/>
        <title>
          <tx>
            <rich>
              <a:bodyPr xmlns:a="http://schemas.openxmlformats.org/drawingml/2006/main"/>
              <a:p xmlns:a="http://schemas.openxmlformats.org/drawingml/2006/main">
                <a:pPr>
                  <a:defRPr/>
                </a:pPr>
                <a:r>
                  <a:t>Seizoen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Omzet €</a:t>
                </a:r>
              </a:p>
            </rich>
          </tx>
        </title>
        <majorTickMark val="none"/>
        <minorTickMark val="none"/>
        <crossAx val="10"/>
      </valAx>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Verdeling inkoopwaarde over categorieën</a:t>
            </a:r>
          </a:p>
        </rich>
      </tx>
    </title>
    <plotArea>
      <pieChart>
        <varyColors val="1"/>
        <ser>
          <idx val="0"/>
          <order val="0"/>
          <tx>
            <strRef>
              <f>'Dashboard'!B12</f>
            </strRef>
          </tx>
          <spPr>
            <a:ln xmlns:a="http://schemas.openxmlformats.org/drawingml/2006/main">
              <a:prstDash val="solid"/>
            </a:ln>
          </spPr>
          <cat>
            <numRef>
              <f>'Dashboard'!$A$13:$A$17</f>
            </numRef>
          </cat>
          <val>
            <numRef>
              <f>'Dashboard'!$B$13:$B$17</f>
            </numRef>
          </val>
        </ser>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4</col>
      <colOff>0</colOff>
      <row>2</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57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36</row>
      <rowOff>0</rowOff>
    </from>
    <ext cx="576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U14"/>
  <sheetViews>
    <sheetView workbookViewId="0">
      <pane ySplit="3" topLeftCell="A4" activePane="bottomLeft" state="frozen"/>
      <selection pane="bottomLeft" activeCell="A1" sqref="A1"/>
    </sheetView>
  </sheetViews>
  <sheetFormatPr baseColWidth="8" defaultRowHeight="15"/>
  <cols>
    <col width="13" customWidth="1" min="1" max="1"/>
    <col width="11" customWidth="1" min="2" max="2"/>
    <col width="16" customWidth="1" min="3" max="3"/>
    <col width="13" customWidth="1" min="4" max="4"/>
    <col width="22" customWidth="1" min="5" max="5"/>
    <col width="16" customWidth="1" min="6" max="6"/>
    <col width="14" customWidth="1" min="7" max="7"/>
    <col width="12" customWidth="1" min="8" max="8"/>
    <col width="12" customWidth="1" min="9" max="9"/>
    <col width="14" customWidth="1" min="10" max="10"/>
    <col width="16" customWidth="1" min="11" max="11"/>
    <col width="12" customWidth="1" min="12" max="12"/>
    <col width="14" customWidth="1" min="13" max="13"/>
    <col width="14" customWidth="1" min="14" max="14"/>
    <col width="15" customWidth="1" min="15" max="15"/>
    <col width="16" customWidth="1" min="16" max="16"/>
    <col width="15" customWidth="1" min="17" max="17"/>
    <col width="16" customWidth="1" min="18" max="18"/>
    <col width="14" customWidth="1" min="19" max="19"/>
    <col width="10" customWidth="1" min="20" max="20"/>
    <col width="13" customWidth="1" min="21" max="21"/>
  </cols>
  <sheetData>
    <row r="1" ht="26" customHeight="1">
      <c r="A1" s="1" t="inlineStr">
        <is>
          <t>Inkoopprognose Seizoen - Hoofdplanning</t>
        </is>
      </c>
    </row>
    <row r="2">
      <c r="A2" s="2" t="inlineStr">
        <is>
          <t>Seizoensgebonden inkoopplanning per artikel, leverancier en regio - bedragen in euro's</t>
        </is>
      </c>
    </row>
    <row r="3" ht="40" customHeight="1">
      <c r="A3" s="3" t="inlineStr">
        <is>
          <t>Seizoen</t>
        </is>
      </c>
      <c r="B3" s="3" t="inlineStr">
        <is>
          <t>Artikelcode</t>
        </is>
      </c>
      <c r="C3" s="3" t="inlineStr">
        <is>
          <t>Artikelnaam</t>
        </is>
      </c>
      <c r="D3" s="3" t="inlineStr">
        <is>
          <t>Categorie</t>
        </is>
      </c>
      <c r="E3" s="3" t="inlineStr">
        <is>
          <t>Leverancier</t>
        </is>
      </c>
      <c r="F3" s="3" t="inlineStr">
        <is>
          <t>Vestiging / Regio</t>
        </is>
      </c>
      <c r="G3" s="3" t="inlineStr">
        <is>
          <t>Historische verkoop stuks</t>
        </is>
      </c>
      <c r="H3" s="3" t="inlineStr">
        <is>
          <t>Verwachte groei %</t>
        </is>
      </c>
      <c r="I3" s="3" t="inlineStr">
        <is>
          <t>Seizoensfactor</t>
        </is>
      </c>
      <c r="J3" s="3" t="inlineStr">
        <is>
          <t>Voorraad begin stuks</t>
        </is>
      </c>
      <c r="K3" s="3" t="inlineStr">
        <is>
          <t>Veiligheidsvoorraad stuks</t>
        </is>
      </c>
      <c r="L3" s="3" t="inlineStr">
        <is>
          <t>Levertijd dagen</t>
        </is>
      </c>
      <c r="M3" s="3" t="inlineStr">
        <is>
          <t>Inkoopprijs per stuk</t>
        </is>
      </c>
      <c r="N3" s="3" t="inlineStr">
        <is>
          <t>Verkoopprijs per stuk</t>
        </is>
      </c>
      <c r="O3" s="3" t="inlineStr">
        <is>
          <t>Geplande afzet stuks</t>
        </is>
      </c>
      <c r="P3" s="3" t="inlineStr">
        <is>
          <t>Benodigde inkoop stuks</t>
        </is>
      </c>
      <c r="Q3" s="3" t="inlineStr">
        <is>
          <t>Inkoopwaarde €</t>
        </is>
      </c>
      <c r="R3" s="3" t="inlineStr">
        <is>
          <t>Verwachte omzet €</t>
        </is>
      </c>
      <c r="S3" s="3" t="inlineStr">
        <is>
          <t>Brutomarge €</t>
        </is>
      </c>
      <c r="T3" s="3" t="inlineStr">
        <is>
          <t>Marge %</t>
        </is>
      </c>
      <c r="U3" s="3" t="inlineStr">
        <is>
          <t>Actie</t>
        </is>
      </c>
    </row>
    <row r="4">
      <c r="A4" s="4" t="inlineStr">
        <is>
          <t>Herfst 2026</t>
        </is>
      </c>
      <c r="B4" s="4" t="inlineStr">
        <is>
          <t>ART-101</t>
        </is>
      </c>
      <c r="C4" s="4" t="inlineStr">
        <is>
          <t>Winterjas</t>
        </is>
      </c>
      <c r="D4" s="4" t="inlineStr">
        <is>
          <t>Jassen</t>
        </is>
      </c>
      <c r="E4" s="4" t="inlineStr">
        <is>
          <t>Van Dijk Groothandel</t>
        </is>
      </c>
      <c r="F4" s="4" t="inlineStr">
        <is>
          <t>Amsterdam</t>
        </is>
      </c>
      <c r="G4" s="5" t="n">
        <v>420</v>
      </c>
      <c r="H4" s="6" t="n">
        <v>0.08</v>
      </c>
      <c r="I4" s="7">
        <f>IFERROR(VLOOKUP(A4,Seizoensdata!$A:$C,3,0),1)</f>
        <v/>
      </c>
      <c r="J4" s="8" t="n">
        <v>90</v>
      </c>
      <c r="K4" s="8" t="n">
        <v>40</v>
      </c>
      <c r="L4" s="8" t="n">
        <v>21</v>
      </c>
      <c r="M4" s="9" t="n">
        <v>42.5</v>
      </c>
      <c r="N4" s="9" t="n">
        <v>99.95</v>
      </c>
      <c r="O4" s="10">
        <f>G4*(1+H4)*I4</f>
        <v/>
      </c>
      <c r="P4" s="10">
        <f>MAX(0,O4+K4-J4)</f>
        <v/>
      </c>
      <c r="Q4" s="11">
        <f>P4*M4</f>
        <v/>
      </c>
      <c r="R4" s="11">
        <f>O4*N4</f>
        <v/>
      </c>
      <c r="S4" s="11">
        <f>R4-Q4</f>
        <v/>
      </c>
      <c r="T4" s="12">
        <f>IFERROR(S4/R4,0)</f>
        <v/>
      </c>
      <c r="U4" s="13">
        <f>IF(P4&gt;0,"Bestellen","Geen actie")</f>
        <v/>
      </c>
    </row>
    <row r="5">
      <c r="A5" s="14" t="inlineStr">
        <is>
          <t>Herfst 2026</t>
        </is>
      </c>
      <c r="B5" s="14" t="inlineStr">
        <is>
          <t>ART-102</t>
        </is>
      </c>
      <c r="C5" s="14" t="inlineStr">
        <is>
          <t>Regenlaars</t>
        </is>
      </c>
      <c r="D5" s="14" t="inlineStr">
        <is>
          <t>Schoeisel</t>
        </is>
      </c>
      <c r="E5" s="14" t="inlineStr">
        <is>
          <t>De Boer Import</t>
        </is>
      </c>
      <c r="F5" s="14" t="inlineStr">
        <is>
          <t>Rotterdam</t>
        </is>
      </c>
      <c r="G5" s="15" t="n">
        <v>260</v>
      </c>
      <c r="H5" s="6" t="n">
        <v>0.05</v>
      </c>
      <c r="I5" s="16">
        <f>IFERROR(VLOOKUP(A5,Seizoensdata!$A:$C,3,0),1)</f>
        <v/>
      </c>
      <c r="J5" s="8" t="n">
        <v>60</v>
      </c>
      <c r="K5" s="8" t="n">
        <v>30</v>
      </c>
      <c r="L5" s="8" t="n">
        <v>14</v>
      </c>
      <c r="M5" s="9" t="n">
        <v>18</v>
      </c>
      <c r="N5" s="9" t="n">
        <v>44.95</v>
      </c>
      <c r="O5" s="10">
        <f>G5*(1+H5)*I5</f>
        <v/>
      </c>
      <c r="P5" s="10">
        <f>MAX(0,O5+K5-J5)</f>
        <v/>
      </c>
      <c r="Q5" s="11">
        <f>P5*M5</f>
        <v/>
      </c>
      <c r="R5" s="11">
        <f>O5*N5</f>
        <v/>
      </c>
      <c r="S5" s="11">
        <f>R5-Q5</f>
        <v/>
      </c>
      <c r="T5" s="12">
        <f>IFERROR(S5/R5,0)</f>
        <v/>
      </c>
      <c r="U5" s="13">
        <f>IF(P5&gt;0,"Bestellen","Geen actie")</f>
        <v/>
      </c>
    </row>
    <row r="6">
      <c r="A6" s="4" t="inlineStr">
        <is>
          <t>Winter 2026</t>
        </is>
      </c>
      <c r="B6" s="4" t="inlineStr">
        <is>
          <t>ART-103</t>
        </is>
      </c>
      <c r="C6" s="4" t="inlineStr">
        <is>
          <t>Warme trui</t>
        </is>
      </c>
      <c r="D6" s="4" t="inlineStr">
        <is>
          <t>Kleding</t>
        </is>
      </c>
      <c r="E6" s="4" t="inlineStr">
        <is>
          <t>Noordhandel BV</t>
        </is>
      </c>
      <c r="F6" s="4" t="inlineStr">
        <is>
          <t>Utrecht</t>
        </is>
      </c>
      <c r="G6" s="5" t="n">
        <v>340</v>
      </c>
      <c r="H6" s="6" t="n">
        <v>0.12</v>
      </c>
      <c r="I6" s="7">
        <f>IFERROR(VLOOKUP(A6,Seizoensdata!$A:$C,3,0),1)</f>
        <v/>
      </c>
      <c r="J6" s="8" t="n">
        <v>70</v>
      </c>
      <c r="K6" s="8" t="n">
        <v>35</v>
      </c>
      <c r="L6" s="8" t="n">
        <v>18</v>
      </c>
      <c r="M6" s="9" t="n">
        <v>15.5</v>
      </c>
      <c r="N6" s="9" t="n">
        <v>39.95</v>
      </c>
      <c r="O6" s="10">
        <f>G6*(1+H6)*I6</f>
        <v/>
      </c>
      <c r="P6" s="10">
        <f>MAX(0,O6+K6-J6)</f>
        <v/>
      </c>
      <c r="Q6" s="11">
        <f>P6*M6</f>
        <v/>
      </c>
      <c r="R6" s="11">
        <f>O6*N6</f>
        <v/>
      </c>
      <c r="S6" s="11">
        <f>R6-Q6</f>
        <v/>
      </c>
      <c r="T6" s="12">
        <f>IFERROR(S6/R6,0)</f>
        <v/>
      </c>
      <c r="U6" s="13">
        <f>IF(P6&gt;0,"Bestellen","Geen actie")</f>
        <v/>
      </c>
    </row>
    <row r="7">
      <c r="A7" s="14" t="inlineStr">
        <is>
          <t>Winter 2026</t>
        </is>
      </c>
      <c r="B7" s="14" t="inlineStr">
        <is>
          <t>ART-104</t>
        </is>
      </c>
      <c r="C7" s="14" t="inlineStr">
        <is>
          <t>Sjaal</t>
        </is>
      </c>
      <c r="D7" s="14" t="inlineStr">
        <is>
          <t>Accessoires</t>
        </is>
      </c>
      <c r="E7" s="14" t="inlineStr">
        <is>
          <t>Holland Supply</t>
        </is>
      </c>
      <c r="F7" s="14" t="inlineStr">
        <is>
          <t>Eindhoven</t>
        </is>
      </c>
      <c r="G7" s="15" t="n">
        <v>500</v>
      </c>
      <c r="H7" s="6" t="n">
        <v>0.1</v>
      </c>
      <c r="I7" s="16">
        <f>IFERROR(VLOOKUP(A7,Seizoensdata!$A:$C,3,0),1)</f>
        <v/>
      </c>
      <c r="J7" s="8" t="n">
        <v>120</v>
      </c>
      <c r="K7" s="8" t="n">
        <v>50</v>
      </c>
      <c r="L7" s="8" t="n">
        <v>10</v>
      </c>
      <c r="M7" s="9" t="n">
        <v>6.25</v>
      </c>
      <c r="N7" s="9" t="n">
        <v>16.95</v>
      </c>
      <c r="O7" s="10">
        <f>G7*(1+H7)*I7</f>
        <v/>
      </c>
      <c r="P7" s="10">
        <f>MAX(0,O7+K7-J7)</f>
        <v/>
      </c>
      <c r="Q7" s="11">
        <f>P7*M7</f>
        <v/>
      </c>
      <c r="R7" s="11">
        <f>O7*N7</f>
        <v/>
      </c>
      <c r="S7" s="11">
        <f>R7-Q7</f>
        <v/>
      </c>
      <c r="T7" s="12">
        <f>IFERROR(S7/R7,0)</f>
        <v/>
      </c>
      <c r="U7" s="13">
        <f>IF(P7&gt;0,"Bestellen","Geen actie")</f>
        <v/>
      </c>
    </row>
    <row r="8">
      <c r="A8" s="4" t="inlineStr">
        <is>
          <t>Herfst 2026</t>
        </is>
      </c>
      <c r="B8" s="4" t="inlineStr">
        <is>
          <t>ART-105</t>
        </is>
      </c>
      <c r="C8" s="4" t="inlineStr">
        <is>
          <t>Paraplu</t>
        </is>
      </c>
      <c r="D8" s="4" t="inlineStr">
        <is>
          <t>Accessoires</t>
        </is>
      </c>
      <c r="E8" s="4" t="inlineStr">
        <is>
          <t>Maas Distributie</t>
        </is>
      </c>
      <c r="F8" s="4" t="inlineStr">
        <is>
          <t>Groningen</t>
        </is>
      </c>
      <c r="G8" s="5" t="n">
        <v>180</v>
      </c>
      <c r="H8" s="6" t="n">
        <v>0.03</v>
      </c>
      <c r="I8" s="7">
        <f>IFERROR(VLOOKUP(A8,Seizoensdata!$A:$C,3,0),1)</f>
        <v/>
      </c>
      <c r="J8" s="8" t="n">
        <v>40</v>
      </c>
      <c r="K8" s="8" t="n">
        <v>20</v>
      </c>
      <c r="L8" s="8" t="n">
        <v>12</v>
      </c>
      <c r="M8" s="9" t="n">
        <v>8.75</v>
      </c>
      <c r="N8" s="9" t="n">
        <v>22.5</v>
      </c>
      <c r="O8" s="10">
        <f>G8*(1+H8)*I8</f>
        <v/>
      </c>
      <c r="P8" s="10">
        <f>MAX(0,O8+K8-J8)</f>
        <v/>
      </c>
      <c r="Q8" s="11">
        <f>P8*M8</f>
        <v/>
      </c>
      <c r="R8" s="11">
        <f>O8*N8</f>
        <v/>
      </c>
      <c r="S8" s="11">
        <f>R8-Q8</f>
        <v/>
      </c>
      <c r="T8" s="12">
        <f>IFERROR(S8/R8,0)</f>
        <v/>
      </c>
      <c r="U8" s="13">
        <f>IF(P8&gt;0,"Bestellen","Geen actie")</f>
        <v/>
      </c>
    </row>
    <row r="9">
      <c r="A9" s="14" t="inlineStr">
        <is>
          <t>Winter 2026</t>
        </is>
      </c>
      <c r="B9" s="14" t="inlineStr">
        <is>
          <t>ART-106</t>
        </is>
      </c>
      <c r="C9" s="14" t="inlineStr">
        <is>
          <t>Thermosfles</t>
        </is>
      </c>
      <c r="D9" s="14" t="inlineStr">
        <is>
          <t>Uitrusting</t>
        </is>
      </c>
      <c r="E9" s="14" t="inlineStr">
        <is>
          <t>Van Dijk Groothandel</t>
        </is>
      </c>
      <c r="F9" s="14" t="inlineStr">
        <is>
          <t>Den Haag</t>
        </is>
      </c>
      <c r="G9" s="15" t="n">
        <v>150</v>
      </c>
      <c r="H9" s="6" t="n">
        <v>0.06</v>
      </c>
      <c r="I9" s="16">
        <f>IFERROR(VLOOKUP(A9,Seizoensdata!$A:$C,3,0),1)</f>
        <v/>
      </c>
      <c r="J9" s="8" t="n">
        <v>35</v>
      </c>
      <c r="K9" s="8" t="n">
        <v>15</v>
      </c>
      <c r="L9" s="8" t="n">
        <v>20</v>
      </c>
      <c r="M9" s="9" t="n">
        <v>11</v>
      </c>
      <c r="N9" s="9" t="n">
        <v>27.95</v>
      </c>
      <c r="O9" s="10">
        <f>G9*(1+H9)*I9</f>
        <v/>
      </c>
      <c r="P9" s="10">
        <f>MAX(0,O9+K9-J9)</f>
        <v/>
      </c>
      <c r="Q9" s="11">
        <f>P9*M9</f>
        <v/>
      </c>
      <c r="R9" s="11">
        <f>O9*N9</f>
        <v/>
      </c>
      <c r="S9" s="11">
        <f>R9-Q9</f>
        <v/>
      </c>
      <c r="T9" s="12">
        <f>IFERROR(S9/R9,0)</f>
        <v/>
      </c>
      <c r="U9" s="13">
        <f>IF(P9&gt;0,"Bestellen","Geen actie")</f>
        <v/>
      </c>
    </row>
    <row r="10">
      <c r="A10" s="4" t="inlineStr">
        <is>
          <t>Winter 2026</t>
        </is>
      </c>
      <c r="B10" s="4" t="inlineStr">
        <is>
          <t>ART-107</t>
        </is>
      </c>
      <c r="C10" s="4" t="inlineStr">
        <is>
          <t>Handschoenen</t>
        </is>
      </c>
      <c r="D10" s="4" t="inlineStr">
        <is>
          <t>Accessoires</t>
        </is>
      </c>
      <c r="E10" s="4" t="inlineStr">
        <is>
          <t>De Boer Import</t>
        </is>
      </c>
      <c r="F10" s="4" t="inlineStr">
        <is>
          <t>Tilburg</t>
        </is>
      </c>
      <c r="G10" s="5" t="n">
        <v>300</v>
      </c>
      <c r="H10" s="6" t="n">
        <v>0.09</v>
      </c>
      <c r="I10" s="7">
        <f>IFERROR(VLOOKUP(A10,Seizoensdata!$A:$C,3,0),1)</f>
        <v/>
      </c>
      <c r="J10" s="8" t="n">
        <v>55</v>
      </c>
      <c r="K10" s="8" t="n">
        <v>25</v>
      </c>
      <c r="L10" s="8" t="n">
        <v>9</v>
      </c>
      <c r="M10" s="9" t="n">
        <v>5.6</v>
      </c>
      <c r="N10" s="9" t="n">
        <v>14.95</v>
      </c>
      <c r="O10" s="10">
        <f>G10*(1+H10)*I10</f>
        <v/>
      </c>
      <c r="P10" s="10">
        <f>MAX(0,O10+K10-J10)</f>
        <v/>
      </c>
      <c r="Q10" s="11">
        <f>P10*M10</f>
        <v/>
      </c>
      <c r="R10" s="11">
        <f>O10*N10</f>
        <v/>
      </c>
      <c r="S10" s="11">
        <f>R10-Q10</f>
        <v/>
      </c>
      <c r="T10" s="12">
        <f>IFERROR(S10/R10,0)</f>
        <v/>
      </c>
      <c r="U10" s="13">
        <f>IF(P10&gt;0,"Bestellen","Geen actie")</f>
        <v/>
      </c>
    </row>
    <row r="11">
      <c r="A11" s="14" t="inlineStr">
        <is>
          <t>Lente 2027</t>
        </is>
      </c>
      <c r="B11" s="14" t="inlineStr">
        <is>
          <t>ART-108</t>
        </is>
      </c>
      <c r="C11" s="14" t="inlineStr">
        <is>
          <t>Fietslicht</t>
        </is>
      </c>
      <c r="D11" s="14" t="inlineStr">
        <is>
          <t>Uitrusting</t>
        </is>
      </c>
      <c r="E11" s="14" t="inlineStr">
        <is>
          <t>Noordhandel BV</t>
        </is>
      </c>
      <c r="F11" s="14" t="inlineStr">
        <is>
          <t>Nijmegen</t>
        </is>
      </c>
      <c r="G11" s="15" t="n">
        <v>220</v>
      </c>
      <c r="H11" s="6" t="n">
        <v>0.07000000000000001</v>
      </c>
      <c r="I11" s="16">
        <f>IFERROR(VLOOKUP(A11,Seizoensdata!$A:$C,3,0),1)</f>
        <v/>
      </c>
      <c r="J11" s="8" t="n">
        <v>45</v>
      </c>
      <c r="K11" s="8" t="n">
        <v>20</v>
      </c>
      <c r="L11" s="8" t="n">
        <v>15</v>
      </c>
      <c r="M11" s="9" t="n">
        <v>9.9</v>
      </c>
      <c r="N11" s="9" t="n">
        <v>24.95</v>
      </c>
      <c r="O11" s="10">
        <f>G11*(1+H11)*I11</f>
        <v/>
      </c>
      <c r="P11" s="10">
        <f>MAX(0,O11+K11-J11)</f>
        <v/>
      </c>
      <c r="Q11" s="11">
        <f>P11*M11</f>
        <v/>
      </c>
      <c r="R11" s="11">
        <f>O11*N11</f>
        <v/>
      </c>
      <c r="S11" s="11">
        <f>R11-Q11</f>
        <v/>
      </c>
      <c r="T11" s="12">
        <f>IFERROR(S11/R11,0)</f>
        <v/>
      </c>
      <c r="U11" s="13">
        <f>IF(P11&gt;0,"Bestellen","Geen actie")</f>
        <v/>
      </c>
    </row>
    <row r="12">
      <c r="A12" s="4" t="inlineStr">
        <is>
          <t>Lente 2027</t>
        </is>
      </c>
      <c r="B12" s="4" t="inlineStr">
        <is>
          <t>ART-109</t>
        </is>
      </c>
      <c r="C12" s="4" t="inlineStr">
        <is>
          <t>Hoodie</t>
        </is>
      </c>
      <c r="D12" s="4" t="inlineStr">
        <is>
          <t>Kleding</t>
        </is>
      </c>
      <c r="E12" s="4" t="inlineStr">
        <is>
          <t>Holland Supply</t>
        </is>
      </c>
      <c r="F12" s="4" t="inlineStr">
        <is>
          <t>Amsterdam</t>
        </is>
      </c>
      <c r="G12" s="5" t="n">
        <v>380</v>
      </c>
      <c r="H12" s="6" t="n">
        <v>0.11</v>
      </c>
      <c r="I12" s="7">
        <f>IFERROR(VLOOKUP(A12,Seizoensdata!$A:$C,3,0),1)</f>
        <v/>
      </c>
      <c r="J12" s="8" t="n">
        <v>80</v>
      </c>
      <c r="K12" s="8" t="n">
        <v>40</v>
      </c>
      <c r="L12" s="8" t="n">
        <v>12</v>
      </c>
      <c r="M12" s="9" t="n">
        <v>19.5</v>
      </c>
      <c r="N12" s="9" t="n">
        <v>49.95</v>
      </c>
      <c r="O12" s="10">
        <f>G12*(1+H12)*I12</f>
        <v/>
      </c>
      <c r="P12" s="10">
        <f>MAX(0,O12+K12-J12)</f>
        <v/>
      </c>
      <c r="Q12" s="11">
        <f>P12*M12</f>
        <v/>
      </c>
      <c r="R12" s="11">
        <f>O12*N12</f>
        <v/>
      </c>
      <c r="S12" s="11">
        <f>R12-Q12</f>
        <v/>
      </c>
      <c r="T12" s="12">
        <f>IFERROR(S12/R12,0)</f>
        <v/>
      </c>
      <c r="U12" s="13">
        <f>IF(P12&gt;0,"Bestellen","Geen actie")</f>
        <v/>
      </c>
    </row>
    <row r="13">
      <c r="A13" s="14" t="inlineStr">
        <is>
          <t>Lente 2027</t>
        </is>
      </c>
      <c r="B13" s="14" t="inlineStr">
        <is>
          <t>ART-110</t>
        </is>
      </c>
      <c r="C13" s="14" t="inlineStr">
        <is>
          <t>Softshell jack</t>
        </is>
      </c>
      <c r="D13" s="14" t="inlineStr">
        <is>
          <t>Jassen</t>
        </is>
      </c>
      <c r="E13" s="14" t="inlineStr">
        <is>
          <t>Maas Distributie</t>
        </is>
      </c>
      <c r="F13" s="14" t="inlineStr">
        <is>
          <t>Rotterdam</t>
        </is>
      </c>
      <c r="G13" s="15" t="n">
        <v>260</v>
      </c>
      <c r="H13" s="6" t="n">
        <v>0.09</v>
      </c>
      <c r="I13" s="16">
        <f>IFERROR(VLOOKUP(A13,Seizoensdata!$A:$C,3,0),1)</f>
        <v/>
      </c>
      <c r="J13" s="8" t="n">
        <v>50</v>
      </c>
      <c r="K13" s="8" t="n">
        <v>25</v>
      </c>
      <c r="L13" s="8" t="n">
        <v>21</v>
      </c>
      <c r="M13" s="9" t="n">
        <v>35</v>
      </c>
      <c r="N13" s="9" t="n">
        <v>89.95</v>
      </c>
      <c r="O13" s="10">
        <f>G13*(1+H13)*I13</f>
        <v/>
      </c>
      <c r="P13" s="10">
        <f>MAX(0,O13+K13-J13)</f>
        <v/>
      </c>
      <c r="Q13" s="11">
        <f>P13*M13</f>
        <v/>
      </c>
      <c r="R13" s="11">
        <f>O13*N13</f>
        <v/>
      </c>
      <c r="S13" s="11">
        <f>R13-Q13</f>
        <v/>
      </c>
      <c r="T13" s="12">
        <f>IFERROR(S13/R13,0)</f>
        <v/>
      </c>
      <c r="U13" s="13">
        <f>IF(P13&gt;0,"Bestellen","Geen actie")</f>
        <v/>
      </c>
    </row>
    <row r="14">
      <c r="A14" s="17" t="n"/>
      <c r="B14" s="17" t="n"/>
      <c r="C14" s="18" t="inlineStr">
        <is>
          <t>TOTALEN / GEMIDDELDEN</t>
        </is>
      </c>
      <c r="D14" s="17" t="n"/>
      <c r="E14" s="17" t="n"/>
      <c r="F14" s="17" t="n"/>
      <c r="G14" s="19">
        <f>SUM(G4:G13)</f>
        <v/>
      </c>
      <c r="H14" s="20">
        <f>AVERAGE(H4:H13)</f>
        <v/>
      </c>
      <c r="I14" s="21">
        <f>AVERAGE(I4:I13)</f>
        <v/>
      </c>
      <c r="J14" s="19">
        <f>SUM(J4:J13)</f>
        <v/>
      </c>
      <c r="K14" s="19">
        <f>SUM(K4:K13)</f>
        <v/>
      </c>
      <c r="L14" s="17" t="n"/>
      <c r="M14" s="17" t="n"/>
      <c r="N14" s="17" t="n"/>
      <c r="O14" s="19">
        <f>SUM(O4:O13)</f>
        <v/>
      </c>
      <c r="P14" s="19">
        <f>SUM(P4:P13)</f>
        <v/>
      </c>
      <c r="Q14" s="22">
        <f>SUM(Q4:Q13)</f>
        <v/>
      </c>
      <c r="R14" s="22">
        <f>SUM(R4:R13)</f>
        <v/>
      </c>
      <c r="S14" s="22">
        <f>SUM(S4:S13)</f>
        <v/>
      </c>
      <c r="T14" s="20">
        <f>AVERAGE(T4:T13)</f>
        <v/>
      </c>
      <c r="U14" s="23">
        <f>COUNTIF(U4:U13,"Bestellen")</f>
        <v/>
      </c>
    </row>
  </sheetData>
  <autoFilter ref="A3:U13"/>
  <mergeCells count="2">
    <mergeCell ref="A1:U1"/>
    <mergeCell ref="A2:U2"/>
  </mergeCells>
  <conditionalFormatting sqref="U4:U13">
    <cfRule type="expression" priority="1" dxfId="0" stopIfTrue="1">
      <formula>U4="Bestellen"</formula>
    </cfRule>
    <cfRule type="expression" priority="2" dxfId="1" stopIfTrue="1">
      <formula>U4="Geen actie"</formula>
    </cfRule>
  </conditionalFormatting>
  <conditionalFormatting sqref="T4:T13">
    <cfRule type="expression" priority="3" dxfId="2">
      <formula>T4&lt;0.2</formula>
    </cfRule>
  </conditionalFormatting>
  <dataValidations count="2">
    <dataValidation sqref="A4:A13" showErrorMessage="1" showInputMessage="1" allowBlank="1" type="list">
      <formula1>"Herfst 2026,Winter 2026,Lente 2027"</formula1>
    </dataValidation>
    <dataValidation sqref="D4:D13" showErrorMessage="1" showInputMessage="1" allowBlank="1" type="list">
      <formula1>"Jassen,Schoeisel,Kleding,Accessoires,Uitrusting"</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15" customWidth="1" min="1" max="1"/>
    <col width="20" customWidth="1" min="2" max="2"/>
    <col width="15" customWidth="1" min="3" max="3"/>
    <col width="20" customWidth="1" min="4" max="4"/>
    <col width="55" customWidth="1" min="5" max="5"/>
  </cols>
  <sheetData>
    <row r="1" ht="24" customHeight="1">
      <c r="A1" s="24" t="inlineStr">
        <is>
          <t>Seizoensdata en aannames</t>
        </is>
      </c>
    </row>
    <row r="2"/>
    <row r="3" ht="30" customHeight="1">
      <c r="A3" s="3" t="inlineStr">
        <is>
          <t>Seizoen</t>
        </is>
      </c>
      <c r="B3" s="3" t="inlineStr">
        <is>
          <t>Maandperiode</t>
        </is>
      </c>
      <c r="C3" s="3" t="inlineStr">
        <is>
          <t>Seizoensfactor</t>
        </is>
      </c>
      <c r="D3" s="3" t="inlineStr">
        <is>
          <t>Verwachte vraagtrend</t>
        </is>
      </c>
      <c r="E3" s="3" t="inlineStr">
        <is>
          <t>Korte toelichting</t>
        </is>
      </c>
    </row>
    <row r="4">
      <c r="A4" s="4" t="inlineStr">
        <is>
          <t>Herfst 2026</t>
        </is>
      </c>
      <c r="B4" s="4" t="inlineStr">
        <is>
          <t>sep - nov 2026</t>
        </is>
      </c>
      <c r="C4" s="25" t="n">
        <v>1.1</v>
      </c>
      <c r="D4" s="4" t="inlineStr">
        <is>
          <t>Stijgend</t>
        </is>
      </c>
      <c r="E4" s="4" t="inlineStr">
        <is>
          <t>Overgang naar kouder weer, meer vraag naar jassen en accessoires</t>
        </is>
      </c>
    </row>
    <row r="5">
      <c r="A5" s="14" t="inlineStr">
        <is>
          <t>Winter 2026</t>
        </is>
      </c>
      <c r="B5" s="14" t="inlineStr">
        <is>
          <t>dec 2026 - feb 2027</t>
        </is>
      </c>
      <c r="C5" s="25" t="n">
        <v>1.35</v>
      </c>
      <c r="D5" s="14" t="inlineStr">
        <is>
          <t>Piek</t>
        </is>
      </c>
      <c r="E5" s="14" t="inlineStr">
        <is>
          <t>Hoogseizoen voor winterkleding en warme artikelen</t>
        </is>
      </c>
    </row>
    <row r="6">
      <c r="A6" s="4" t="inlineStr">
        <is>
          <t>Lente 2027</t>
        </is>
      </c>
      <c r="B6" s="4" t="inlineStr">
        <is>
          <t>mrt - mei 2027</t>
        </is>
      </c>
      <c r="C6" s="25" t="n">
        <v>0.9</v>
      </c>
      <c r="D6" s="4" t="inlineStr">
        <is>
          <t>Dalend</t>
        </is>
      </c>
      <c r="E6" s="4" t="inlineStr">
        <is>
          <t>Afbouw winterassortiment, opkomst lente-items</t>
        </is>
      </c>
    </row>
  </sheetData>
  <mergeCells count="1">
    <mergeCell ref="A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0" customWidth="1" min="1" max="1"/>
    <col width="20" customWidth="1" min="2" max="2"/>
    <col width="20" customWidth="1" min="3" max="3"/>
  </cols>
  <sheetData>
    <row r="1" ht="26" customHeight="1">
      <c r="A1" s="24" t="inlineStr">
        <is>
          <t>Dashboard - Inkoopprognose Seizoen</t>
        </is>
      </c>
    </row>
    <row r="2"/>
    <row r="3">
      <c r="A3" s="26" t="inlineStr">
        <is>
          <t>KPI</t>
        </is>
      </c>
      <c r="B3" s="26" t="inlineStr">
        <is>
          <t>Waarde</t>
        </is>
      </c>
      <c r="C3" s="42" t="n"/>
    </row>
    <row r="4">
      <c r="A4" s="28" t="inlineStr">
        <is>
          <t>Totale inkoopwaarde €</t>
        </is>
      </c>
      <c r="B4" s="29">
        <f>Inkoopprognose!Q14</f>
        <v/>
      </c>
      <c r="C4" s="42" t="n"/>
    </row>
    <row r="5">
      <c r="A5" s="31" t="inlineStr">
        <is>
          <t>Totale verwachte omzet €</t>
        </is>
      </c>
      <c r="B5" s="29">
        <f>Inkoopprognose!R14</f>
        <v/>
      </c>
      <c r="C5" s="42" t="n"/>
    </row>
    <row r="6">
      <c r="A6" s="28" t="inlineStr">
        <is>
          <t>Totale brutomarge €</t>
        </is>
      </c>
      <c r="B6" s="29">
        <f>Inkoopprognose!S14</f>
        <v/>
      </c>
      <c r="C6" s="42" t="n"/>
    </row>
    <row r="7">
      <c r="A7" s="31" t="inlineStr">
        <is>
          <t>Gemiddelde marge %</t>
        </is>
      </c>
      <c r="B7" s="32">
        <f>Inkoopprognose!T14</f>
        <v/>
      </c>
      <c r="C7" s="42" t="n"/>
    </row>
    <row r="8">
      <c r="A8" s="28" t="inlineStr">
        <is>
          <t>Aantal artikelen met actie Bestellen</t>
        </is>
      </c>
      <c r="B8" s="33">
        <f>Inkoopprognose!U14</f>
        <v/>
      </c>
      <c r="C8" s="42" t="n"/>
    </row>
    <row r="9"/>
    <row r="10"/>
    <row r="11">
      <c r="A11" s="2" t="inlineStr">
        <is>
          <t>Categorie overzicht</t>
        </is>
      </c>
    </row>
    <row r="12">
      <c r="A12" s="34" t="inlineStr">
        <is>
          <t>Categorie</t>
        </is>
      </c>
      <c r="B12" s="34" t="inlineStr">
        <is>
          <t>Inkoopwaarde €</t>
        </is>
      </c>
      <c r="C12" s="34" t="inlineStr">
        <is>
          <t>Verwachte omzet €</t>
        </is>
      </c>
    </row>
    <row r="13">
      <c r="A13" s="35" t="inlineStr">
        <is>
          <t>Jassen</t>
        </is>
      </c>
      <c r="B13" s="36">
        <f>SUMIF(Inkoopprognose!$D$4:$D$13,A13,Inkoopprognose!$Q$4:$Q$13)</f>
        <v/>
      </c>
      <c r="C13" s="36">
        <f>SUMIF(Inkoopprognose!$D$4:$D$13,A13,Inkoopprognose!$R$4:$R$13)</f>
        <v/>
      </c>
    </row>
    <row r="14">
      <c r="A14" s="37" t="inlineStr">
        <is>
          <t>Schoeisel</t>
        </is>
      </c>
      <c r="B14" s="38">
        <f>SUMIF(Inkoopprognose!$D$4:$D$13,A14,Inkoopprognose!$Q$4:$Q$13)</f>
        <v/>
      </c>
      <c r="C14" s="38">
        <f>SUMIF(Inkoopprognose!$D$4:$D$13,A14,Inkoopprognose!$R$4:$R$13)</f>
        <v/>
      </c>
    </row>
    <row r="15">
      <c r="A15" s="35" t="inlineStr">
        <is>
          <t>Kleding</t>
        </is>
      </c>
      <c r="B15" s="36">
        <f>SUMIF(Inkoopprognose!$D$4:$D$13,A15,Inkoopprognose!$Q$4:$Q$13)</f>
        <v/>
      </c>
      <c r="C15" s="36">
        <f>SUMIF(Inkoopprognose!$D$4:$D$13,A15,Inkoopprognose!$R$4:$R$13)</f>
        <v/>
      </c>
    </row>
    <row r="16">
      <c r="A16" s="37" t="inlineStr">
        <is>
          <t>Accessoires</t>
        </is>
      </c>
      <c r="B16" s="38">
        <f>SUMIF(Inkoopprognose!$D$4:$D$13,A16,Inkoopprognose!$Q$4:$Q$13)</f>
        <v/>
      </c>
      <c r="C16" s="38">
        <f>SUMIF(Inkoopprognose!$D$4:$D$13,A16,Inkoopprognose!$R$4:$R$13)</f>
        <v/>
      </c>
    </row>
    <row r="17">
      <c r="A17" s="35" t="inlineStr">
        <is>
          <t>Uitrusting</t>
        </is>
      </c>
      <c r="B17" s="36">
        <f>SUMIF(Inkoopprognose!$D$4:$D$13,A17,Inkoopprognose!$Q$4:$Q$13)</f>
        <v/>
      </c>
      <c r="C17" s="36">
        <f>SUMIF(Inkoopprognose!$D$4:$D$13,A17,Inkoopprognose!$R$4:$R$13)</f>
        <v/>
      </c>
    </row>
    <row r="18"/>
    <row r="19">
      <c r="A19" s="39" t="inlineStr">
        <is>
          <t>Hoogste inkoopwaarde per categorie</t>
        </is>
      </c>
      <c r="B19" s="40">
        <f>MAX(B13:B17)</f>
        <v/>
      </c>
    </row>
    <row r="20"/>
    <row r="21"/>
    <row r="22">
      <c r="A22" s="2" t="inlineStr">
        <is>
          <t>Seizoen overzicht</t>
        </is>
      </c>
    </row>
    <row r="23">
      <c r="A23" s="34" t="inlineStr">
        <is>
          <t>Seizoen</t>
        </is>
      </c>
      <c r="B23" s="34" t="inlineStr">
        <is>
          <t>Verwachte omzet €</t>
        </is>
      </c>
    </row>
    <row r="24">
      <c r="A24" s="35" t="inlineStr">
        <is>
          <t>Herfst 2026</t>
        </is>
      </c>
      <c r="B24" s="36">
        <f>SUMIF(Inkoopprognose!$A$4:$A$13,A24,Inkoopprognose!$R$4:$R$13)</f>
        <v/>
      </c>
    </row>
    <row r="25">
      <c r="A25" s="37" t="inlineStr">
        <is>
          <t>Winter 2026</t>
        </is>
      </c>
      <c r="B25" s="38">
        <f>SUMIF(Inkoopprognose!$A$4:$A$13,A25,Inkoopprognose!$R$4:$R$13)</f>
        <v/>
      </c>
    </row>
    <row r="26">
      <c r="A26" s="35" t="inlineStr">
        <is>
          <t>Lente 2027</t>
        </is>
      </c>
      <c r="B26" s="36">
        <f>SUMIF(Inkoopprognose!$A$4:$A$13,A26,Inkoopprognose!$R$4:$R$13)</f>
        <v/>
      </c>
    </row>
  </sheetData>
  <mergeCells count="7">
    <mergeCell ref="A1:H1"/>
    <mergeCell ref="B3:C3"/>
    <mergeCell ref="B4:C4"/>
    <mergeCell ref="B5:C5"/>
    <mergeCell ref="B6:C6"/>
    <mergeCell ref="B7:C7"/>
    <mergeCell ref="B8:C8"/>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5" customWidth="1" min="1" max="1"/>
    <col width="45" customWidth="1" min="2" max="2"/>
  </cols>
  <sheetData>
    <row r="1" ht="26" customHeight="1">
      <c r="A1" s="24" t="inlineStr">
        <is>
          <t>Uitleg - Inkoopprognose Seizoen Sjabloon</t>
        </is>
      </c>
    </row>
    <row r="2"/>
    <row r="3">
      <c r="A3" s="2" t="inlineStr">
        <is>
          <t>Doel van het sjabloon</t>
        </is>
      </c>
    </row>
    <row r="4" ht="60" customHeight="1">
      <c r="A4" s="41" t="inlineStr">
        <is>
          <t>Dit sjabloon helpt bij het plannen van seizoensgebonden inkoop per artikel, leverancier en regio. Op basis van historische verkoop, verwachte groei en seizoensfactoren wordt automatisch berekend hoeveel stuks ingekocht moeten worden en wat de verwachte omzet en marge zijn.</t>
        </is>
      </c>
    </row>
    <row r="5"/>
    <row r="6">
      <c r="A6" s="2" t="inlineStr">
        <is>
          <t>Sheet: Inkoopprognose</t>
        </is>
      </c>
    </row>
    <row r="7" ht="60" customHeight="1">
      <c r="A7" s="41" t="inlineStr">
        <is>
          <t>Hoofdsheet met invoervelden (lichtgeel) en automatische berekeningen voor geplande afzet, benodigde inkoop, inkoopwaarde, omzet, marge en actie-advies per artikel.</t>
        </is>
      </c>
    </row>
    <row r="8"/>
    <row r="9">
      <c r="A9" s="2" t="inlineStr">
        <is>
          <t>Sheet: Seizoensdata</t>
        </is>
      </c>
    </row>
    <row r="10" ht="60" customHeight="1">
      <c r="A10" s="41" t="inlineStr">
        <is>
          <t>Referentietabel met seizoensfactoren, maandperiodes en vraagtrend per seizoen. Deze factoren worden via VLOOKUP automatisch opgehaald in de hoofdsheet.</t>
        </is>
      </c>
    </row>
    <row r="11"/>
    <row r="12">
      <c r="A12" s="2" t="inlineStr">
        <is>
          <t>Sheet: Dashboard</t>
        </is>
      </c>
    </row>
    <row r="13" ht="60" customHeight="1">
      <c r="A13" s="41" t="inlineStr">
        <is>
          <t>Overzicht van KPI's (totale inkoopwaarde, omzet, marge, aantal bestelacties) en grafieken per categorie en seizoen.</t>
        </is>
      </c>
    </row>
    <row r="14"/>
    <row r="15">
      <c r="A15" s="2" t="inlineStr">
        <is>
          <t>Kleurcodering</t>
        </is>
      </c>
    </row>
    <row r="16" ht="60" customHeight="1">
      <c r="A16" s="41" t="inlineStr">
        <is>
          <t>Invoervelden: lichtgeel (#FFFBEB) - hier mag u waarden aanpassen.
Kopteksten: donkerblauw (#1E293B) met witte tekst.
Subtitels: rood (#C8102E).
Positieve waarden: groen (#16A34A).
Waarschuwingen / negatieve waarden: rood (#DC2626).</t>
        </is>
      </c>
    </row>
    <row r="17"/>
    <row r="18">
      <c r="A18" s="2" t="inlineStr">
        <is>
          <t>Invoer aanpassen</t>
        </is>
      </c>
    </row>
    <row r="19" ht="60" customHeight="1">
      <c r="A19" s="41" t="inlineStr">
        <is>
          <t>Alle bedragen (€), percentages en aantallen kunnen handmatig worden aangepast in de lichtgele invoervelden. De berekende kolommen worden automatisch bijgewerkt.</t>
        </is>
      </c>
    </row>
  </sheetData>
  <mergeCells count="13">
    <mergeCell ref="A1:B1"/>
    <mergeCell ref="A3:B3"/>
    <mergeCell ref="A4:B4"/>
    <mergeCell ref="A6:B6"/>
    <mergeCell ref="A7:B7"/>
    <mergeCell ref="A9:B9"/>
    <mergeCell ref="A10:B10"/>
    <mergeCell ref="A12:B12"/>
    <mergeCell ref="A13:B13"/>
    <mergeCell ref="A15:B15"/>
    <mergeCell ref="A16:B16"/>
    <mergeCell ref="A18:B18"/>
    <mergeCell ref="A19:B19"/>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2026-07-02T22:10:33Z</dcterms:created>
  <dcterms:modified xmlns:dcterms="http://purl.org/dc/terms/" xmlns:xsi="http://www.w3.org/2001/XMLSchema-instance" xsi:type="dcterms:W3CDTF">2026-07-02T22:10:33Z</dcterms:modified>
</cp:coreProperties>
</file>