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drawings/drawing1.xml" ContentType="application/vnd.openxmlformats-officedocument.drawing+xml"/>
  <Override PartName="/xl/worksheets/sheet3.xml" ContentType="application/vnd.openxmlformats-officedocument.spreadsheetml.worksheet+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Balans &amp; W&amp;V" sheetId="1" state="visible" r:id="rId1"/>
    <sheet xmlns:r="http://schemas.openxmlformats.org/officeDocument/2006/relationships" name="Samenvatting" sheetId="2" state="visible" r:id="rId2"/>
    <sheet xmlns:r="http://schemas.openxmlformats.org/officeDocument/2006/relationships" name="Toelichting" sheetId="3" state="visible" r:id="rId3"/>
  </sheets>
  <definedNames/>
  <calcPr calcId="124519" fullCalcOnLoad="1"/>
</workbook>
</file>

<file path=xl/styles.xml><?xml version="1.0" encoding="utf-8"?>
<styleSheet xmlns="http://schemas.openxmlformats.org/spreadsheetml/2006/main">
  <numFmts count="2">
    <numFmt numFmtId="164" formatCode="&quot;€&quot; #.##0,00"/>
    <numFmt numFmtId="165" formatCode="0.0%"/>
  </numFmts>
  <fonts count="6">
    <font>
      <name val="Calibri"/>
      <family val="2"/>
      <color theme="1"/>
      <sz val="11"/>
      <scheme val="minor"/>
    </font>
    <font>
      <name val="Calibri"/>
      <b val="1"/>
      <color rgb="001E293B"/>
      <sz val="16"/>
    </font>
    <font>
      <name val="Calibri"/>
      <b val="1"/>
      <color rgb="00FFFFFF"/>
      <sz val="11"/>
    </font>
    <font>
      <name val="Calibri"/>
      <color rgb="001F2937"/>
      <sz val="10"/>
    </font>
    <font>
      <name val="Calibri"/>
      <b val="1"/>
      <color rgb="001F2937"/>
      <sz val="10"/>
    </font>
    <font>
      <name val="Calibri"/>
      <b val="1"/>
      <color rgb="00FFFFFF"/>
      <sz val="10"/>
    </font>
  </fonts>
  <fills count="7">
    <fill>
      <patternFill/>
    </fill>
    <fill>
      <patternFill patternType="gray125"/>
    </fill>
    <fill>
      <patternFill patternType="solid">
        <fgColor rgb="001E293B"/>
      </patternFill>
    </fill>
    <fill>
      <patternFill patternType="solid">
        <fgColor rgb="00FFFBEB"/>
      </patternFill>
    </fill>
    <fill>
      <patternFill patternType="solid">
        <fgColor rgb="00F0FDFA"/>
      </patternFill>
    </fill>
    <fill>
      <patternFill patternType="solid">
        <fgColor rgb="00FFFFFF"/>
      </patternFill>
    </fill>
    <fill>
      <patternFill patternType="solid">
        <fgColor rgb="0014B8A6"/>
      </patternFill>
    </fill>
  </fills>
  <borders count="2">
    <border>
      <left/>
      <right/>
      <top/>
      <bottom/>
      <diagonal/>
    </border>
    <border>
      <left style="thin">
        <color rgb="00D1D5DB"/>
      </left>
      <right style="thin">
        <color rgb="00D1D5DB"/>
      </right>
      <top style="thin">
        <color rgb="00D1D5DB"/>
      </top>
      <bottom style="thin">
        <color rgb="00D1D5DB"/>
      </bottom>
    </border>
  </borders>
  <cellStyleXfs count="1">
    <xf numFmtId="0" fontId="0" fillId="0" borderId="0"/>
  </cellStyleXfs>
  <cellXfs count="36">
    <xf numFmtId="0" fontId="0" fillId="0" borderId="0" pivotButton="0" quotePrefix="0" xfId="0"/>
    <xf numFmtId="0" fontId="1" fillId="0" borderId="0" applyAlignment="1" pivotButton="0" quotePrefix="0" xfId="0">
      <alignment horizontal="center" vertical="center" wrapText="1"/>
    </xf>
    <xf numFmtId="0" fontId="2" fillId="2" borderId="1" applyAlignment="1" pivotButton="0" quotePrefix="0" xfId="0">
      <alignment horizontal="center" vertical="center" wrapText="1"/>
    </xf>
    <xf numFmtId="0" fontId="3" fillId="4" borderId="1" applyAlignment="1" pivotButton="0" quotePrefix="0" xfId="0">
      <alignment horizontal="center" vertical="center" wrapText="1"/>
    </xf>
    <xf numFmtId="0" fontId="3" fillId="4" borderId="1" applyAlignment="1" pivotButton="0" quotePrefix="0" xfId="0">
      <alignment horizontal="left" vertical="center" wrapText="1"/>
    </xf>
    <xf numFmtId="164" fontId="3" fillId="3" borderId="1" applyAlignment="1" pivotButton="0" quotePrefix="0" xfId="0">
      <alignment horizontal="center" vertical="center" wrapText="1"/>
    </xf>
    <xf numFmtId="164" fontId="4" fillId="4" borderId="1" applyAlignment="1" pivotButton="0" quotePrefix="0" xfId="0">
      <alignment horizontal="center" vertical="center" wrapText="1"/>
    </xf>
    <xf numFmtId="165" fontId="3" fillId="4" borderId="1" applyAlignment="1" pivotButton="0" quotePrefix="0" xfId="0">
      <alignment horizontal="center" vertical="center" wrapText="1"/>
    </xf>
    <xf numFmtId="164" fontId="3" fillId="4" borderId="1" applyAlignment="1" pivotButton="0" quotePrefix="0" xfId="0">
      <alignment horizontal="center" vertical="center" wrapText="1"/>
    </xf>
    <xf numFmtId="0" fontId="3" fillId="5" borderId="1" applyAlignment="1" pivotButton="0" quotePrefix="0" xfId="0">
      <alignment horizontal="center" vertical="center" wrapText="1"/>
    </xf>
    <xf numFmtId="0" fontId="3" fillId="5" borderId="1" applyAlignment="1" pivotButton="0" quotePrefix="0" xfId="0">
      <alignment horizontal="left" vertical="center" wrapText="1"/>
    </xf>
    <xf numFmtId="164" fontId="4" fillId="5" borderId="1" applyAlignment="1" pivotButton="0" quotePrefix="0" xfId="0">
      <alignment horizontal="center" vertical="center" wrapText="1"/>
    </xf>
    <xf numFmtId="165" fontId="3" fillId="5" borderId="1" applyAlignment="1" pivotButton="0" quotePrefix="0" xfId="0">
      <alignment horizontal="center" vertical="center" wrapText="1"/>
    </xf>
    <xf numFmtId="164" fontId="3" fillId="5" borderId="1" applyAlignment="1" pivotButton="0" quotePrefix="0" xfId="0">
      <alignment horizontal="center" vertical="center" wrapText="1"/>
    </xf>
    <xf numFmtId="0" fontId="2" fillId="6" borderId="0" applyAlignment="1" pivotButton="0" quotePrefix="0" xfId="0">
      <alignment horizontal="center" vertical="center" wrapText="1"/>
    </xf>
    <xf numFmtId="0" fontId="4" fillId="0" borderId="1" pivotButton="0" quotePrefix="0" xfId="0"/>
    <xf numFmtId="0" fontId="0" fillId="0" borderId="1" pivotButton="0" quotePrefix="0" xfId="0"/>
    <xf numFmtId="164" fontId="4" fillId="0" borderId="1" pivotButton="0" quotePrefix="0" xfId="0"/>
    <xf numFmtId="165" fontId="4" fillId="0" borderId="1" pivotButton="0" quotePrefix="0" xfId="0"/>
    <xf numFmtId="0" fontId="1" fillId="0" borderId="0" pivotButton="0" quotePrefix="0" xfId="0"/>
    <xf numFmtId="0" fontId="2" fillId="6" borderId="0" pivotButton="0" quotePrefix="0" xfId="0"/>
    <xf numFmtId="0" fontId="4" fillId="4" borderId="1" applyAlignment="1" pivotButton="0" quotePrefix="0" xfId="0">
      <alignment horizontal="left" vertical="center" wrapText="1"/>
    </xf>
    <xf numFmtId="164" fontId="3" fillId="4" borderId="1" pivotButton="0" quotePrefix="0" xfId="0"/>
    <xf numFmtId="0" fontId="4" fillId="0" borderId="1" applyAlignment="1" pivotButton="0" quotePrefix="0" xfId="0">
      <alignment horizontal="left" vertical="center" wrapText="1"/>
    </xf>
    <xf numFmtId="164" fontId="3" fillId="0" borderId="1" pivotButton="0" quotePrefix="0" xfId="0"/>
    <xf numFmtId="0" fontId="3" fillId="0" borderId="1" pivotButton="0" quotePrefix="0" xfId="0"/>
    <xf numFmtId="2" fontId="3" fillId="4" borderId="1" pivotButton="0" quotePrefix="0" xfId="0"/>
    <xf numFmtId="165" fontId="3" fillId="0" borderId="1" pivotButton="0" quotePrefix="0" xfId="0"/>
    <xf numFmtId="165" fontId="3" fillId="3" borderId="1" pivotButton="0" quotePrefix="0" xfId="0"/>
    <xf numFmtId="0" fontId="3" fillId="4" borderId="1" pivotButton="0" quotePrefix="0" xfId="0"/>
    <xf numFmtId="0" fontId="3" fillId="5" borderId="1" pivotButton="0" quotePrefix="0" xfId="0"/>
    <xf numFmtId="164" fontId="3" fillId="5" borderId="1" pivotButton="0" quotePrefix="0" xfId="0"/>
    <xf numFmtId="164" fontId="4" fillId="4" borderId="1" pivotButton="0" quotePrefix="0" xfId="0"/>
    <xf numFmtId="164" fontId="4" fillId="5" borderId="1" pivotButton="0" quotePrefix="0" xfId="0"/>
    <xf numFmtId="0" fontId="5" fillId="6" borderId="1" applyAlignment="1" pivotButton="0" quotePrefix="0" xfId="0">
      <alignment horizontal="left" vertical="center" wrapText="1"/>
    </xf>
    <xf numFmtId="0" fontId="3" fillId="0" borderId="1" applyAlignment="1" pivotButton="0" quotePrefix="0" xfId="0">
      <alignment horizontal="left" vertical="center" wrapText="1"/>
    </xf>
  </cellXfs>
  <cellStyles count="1">
    <cellStyle name="Normal" xfId="0" builtinId="0" hidden="0"/>
  </cellStyles>
  <dxfs count="2">
    <dxf>
      <font>
        <name val="Calibri"/>
        <b val="1"/>
        <color rgb="00DC2626"/>
        <sz val="10"/>
      </font>
    </dxf>
    <dxf>
      <font>
        <name val="Calibri"/>
        <b val="1"/>
        <color rgb="0022C55E"/>
        <sz val="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styles" Target="styles.xml" Id="rId4"/><Relationship Type="http://schemas.openxmlformats.org/officeDocument/2006/relationships/theme" Target="theme/theme1.xml" Id="rId5"/></Relationships>
</file>

<file path=xl/charts/chart1.xml><?xml version="1.0" encoding="utf-8"?>
<chartSpace xmlns="http://schemas.openxmlformats.org/drawingml/2006/chart">
  <chart>
    <title>
      <tx>
        <rich>
          <a:bodyPr xmlns:a="http://schemas.openxmlformats.org/drawingml/2006/main"/>
          <a:p xmlns:a="http://schemas.openxmlformats.org/drawingml/2006/main">
            <a:pPr>
              <a:defRPr/>
            </a:pPr>
            <a:r>
              <a:t>Omzet vs Kosten vs Nettowinst per kwartaal</a:t>
            </a:r>
          </a:p>
        </rich>
      </tx>
    </title>
    <plotArea>
      <lineChart>
        <grouping val="standard"/>
        <ser>
          <idx val="0"/>
          <order val="0"/>
          <tx>
            <strRef>
              <f>'Samenvatting'!B26</f>
            </strRef>
          </tx>
          <spPr>
            <a:ln xmlns:a="http://schemas.openxmlformats.org/drawingml/2006/main" w="20000">
              <a:prstDash val="solid"/>
            </a:ln>
          </spPr>
          <marker>
            <symbol val="none"/>
            <spPr>
              <a:ln xmlns:a="http://schemas.openxmlformats.org/drawingml/2006/main">
                <a:prstDash val="solid"/>
              </a:ln>
            </spPr>
          </marker>
          <cat>
            <numRef>
              <f>'Samenvatting'!$A$27:$A$30</f>
            </numRef>
          </cat>
          <val>
            <numRef>
              <f>'Samenvatting'!$B$27:$B$30</f>
            </numRef>
          </val>
        </ser>
        <ser>
          <idx val="1"/>
          <order val="1"/>
          <tx>
            <strRef>
              <f>'Samenvatting'!C26</f>
            </strRef>
          </tx>
          <spPr>
            <a:ln xmlns:a="http://schemas.openxmlformats.org/drawingml/2006/main">
              <a:prstDash val="solid"/>
            </a:ln>
          </spPr>
          <marker>
            <symbol val="none"/>
            <spPr>
              <a:ln xmlns:a="http://schemas.openxmlformats.org/drawingml/2006/main">
                <a:prstDash val="solid"/>
              </a:ln>
            </spPr>
          </marker>
          <cat>
            <numRef>
              <f>'Samenvatting'!$A$27:$A$30</f>
            </numRef>
          </cat>
          <val>
            <numRef>
              <f>'Samenvatting'!$C$27:$C$30</f>
            </numRef>
          </val>
        </ser>
        <ser>
          <idx val="2"/>
          <order val="2"/>
          <tx>
            <strRef>
              <f>'Samenvatting'!D26</f>
            </strRef>
          </tx>
          <spPr>
            <a:ln xmlns:a="http://schemas.openxmlformats.org/drawingml/2006/main">
              <a:prstDash val="solid"/>
            </a:ln>
          </spPr>
          <marker>
            <symbol val="none"/>
            <spPr>
              <a:ln xmlns:a="http://schemas.openxmlformats.org/drawingml/2006/main">
                <a:prstDash val="solid"/>
              </a:ln>
            </spPr>
          </marker>
          <cat>
            <numRef>
              <f>'Samenvatting'!$A$27:$A$30</f>
            </numRef>
          </cat>
          <val>
            <numRef>
              <f>'Samenvatting'!$D$27:$D$30</f>
            </numRef>
          </val>
        </ser>
        <axId val="10"/>
        <axId val="100"/>
      </lineChart>
      <catAx>
        <axId val="10"/>
        <scaling>
          <orientation val="minMax"/>
        </scaling>
        <axPos val="l"/>
        <title>
          <tx>
            <rich>
              <a:bodyPr xmlns:a="http://schemas.openxmlformats.org/drawingml/2006/main"/>
              <a:p xmlns:a="http://schemas.openxmlformats.org/drawingml/2006/main">
                <a:pPr>
                  <a:defRPr/>
                </a:pPr>
                <a:r>
                  <a:t>Kwartaal</a:t>
                </a:r>
              </a:p>
            </rich>
          </tx>
        </title>
        <majorTickMark val="none"/>
        <minorTickMark val="none"/>
        <crossAx val="100"/>
        <lblOffset val="100"/>
      </catAx>
      <valAx>
        <axId val="100"/>
        <scaling>
          <orientation val="minMax"/>
        </scaling>
        <axPos val="l"/>
        <majorGridlines/>
        <title>
          <tx>
            <rich>
              <a:bodyPr xmlns:a="http://schemas.openxmlformats.org/drawingml/2006/main"/>
              <a:p xmlns:a="http://schemas.openxmlformats.org/drawingml/2006/main">
                <a:pPr>
                  <a:defRPr/>
                </a:pPr>
                <a:r>
                  <a:t>Bedrag (€)</a:t>
                </a:r>
              </a:p>
            </rich>
          </tx>
        </title>
        <majorTickMark val="none"/>
        <minorTickMark val="none"/>
        <crossAx val="10"/>
      </valAx>
    </plotArea>
    <legend>
      <legendPos val="r"/>
    </legend>
    <plotVisOnly val="1"/>
    <dispBlanksAs val="gap"/>
  </chart>
</chartSpace>
</file>

<file path=xl/charts/chart2.xml><?xml version="1.0" encoding="utf-8"?>
<chartSpace xmlns="http://schemas.openxmlformats.org/drawingml/2006/chart">
  <chart>
    <title>
      <tx>
        <rich>
          <a:bodyPr xmlns:a="http://schemas.openxmlformats.org/drawingml/2006/main"/>
          <a:p xmlns:a="http://schemas.openxmlformats.org/drawingml/2006/main">
            <a:pPr>
              <a:defRPr/>
            </a:pPr>
            <a:r>
              <a:t>Balansposten per categorie</a:t>
            </a:r>
          </a:p>
        </rich>
      </tx>
    </title>
    <plotArea>
      <barChart>
        <barDir val="col"/>
        <grouping val="clustered"/>
        <ser>
          <idx val="0"/>
          <order val="0"/>
          <tx>
            <strRef>
              <f>'Samenvatting'!B17</f>
            </strRef>
          </tx>
          <spPr>
            <a:solidFill xmlns:a="http://schemas.openxmlformats.org/drawingml/2006/main">
              <a:srgbClr val="14B8A6"/>
            </a:solidFill>
            <a:ln xmlns:a="http://schemas.openxmlformats.org/drawingml/2006/main">
              <a:prstDash val="solid"/>
            </a:ln>
          </spPr>
          <cat>
            <numRef>
              <f>'Samenvatting'!$A$18:$A$23</f>
            </numRef>
          </cat>
          <val>
            <numRef>
              <f>'Samenvatting'!$B$18:$B$23</f>
            </numRef>
          </val>
        </ser>
        <gapWidth val="150"/>
        <axId val="10"/>
        <axId val="100"/>
      </barChart>
      <catAx>
        <axId val="10"/>
        <scaling>
          <orientation val="minMax"/>
        </scaling>
        <axPos val="l"/>
        <majorTickMark val="none"/>
        <minorTickMark val="none"/>
        <crossAx val="100"/>
        <lblOffset val="100"/>
      </catAx>
      <valAx>
        <axId val="100"/>
        <scaling>
          <orientation val="minMax"/>
        </scaling>
        <axPos val="l"/>
        <majorGridlines/>
        <title>
          <tx>
            <rich>
              <a:bodyPr xmlns:a="http://schemas.openxmlformats.org/drawingml/2006/main"/>
              <a:p xmlns:a="http://schemas.openxmlformats.org/drawingml/2006/main">
                <a:pPr>
                  <a:defRPr/>
                </a:pPr>
                <a:r>
                  <a:t>Bedrag (€)</a:t>
                </a:r>
              </a:p>
            </rich>
          </tx>
        </title>
        <majorTickMark val="none"/>
        <minorTickMark val="none"/>
        <crossAx val="10"/>
      </valAx>
    </plotArea>
    <legend>
      <legendPos val="r"/>
    </legend>
    <plotVisOnly val="1"/>
    <dispBlanksAs val="gap"/>
  </chart>
</chartSpace>
</file>

<file path=xl/charts/chart3.xml><?xml version="1.0" encoding="utf-8"?>
<chartSpace xmlns="http://schemas.openxmlformats.org/drawingml/2006/chart">
  <chart>
    <title>
      <tx>
        <rich>
          <a:bodyPr xmlns:a="http://schemas.openxmlformats.org/drawingml/2006/main"/>
          <a:p xmlns:a="http://schemas.openxmlformats.org/drawingml/2006/main">
            <a:pPr>
              <a:defRPr/>
            </a:pPr>
            <a:r>
              <a:t>Verdeling Activa vs Passiva</a:t>
            </a:r>
          </a:p>
        </rich>
      </tx>
    </title>
    <plotArea>
      <doughnutChart>
        <varyColors val="1"/>
        <ser>
          <idx val="0"/>
          <order val="0"/>
          <tx>
            <strRef>
              <f>'Samenvatting'!B33</f>
            </strRef>
          </tx>
          <spPr>
            <a:ln xmlns:a="http://schemas.openxmlformats.org/drawingml/2006/main">
              <a:prstDash val="solid"/>
            </a:ln>
          </spPr>
          <cat>
            <numRef>
              <f>'Samenvatting'!$A$34:$A$35</f>
            </numRef>
          </cat>
          <val>
            <numRef>
              <f>'Samenvatting'!$B$34:$B$35</f>
            </numRef>
          </val>
        </ser>
        <firstSliceAng val="0"/>
        <holeSize val="10"/>
      </doughnutChart>
    </plotArea>
    <legend>
      <legendPos val="r"/>
    </legend>
    <plotVisOnly val="1"/>
    <dispBlanksAs val="gap"/>
  </chart>
</chartSpace>
</file>

<file path=xl/drawings/_rels/drawing1.xml.rels><Relationships xmlns="http://schemas.openxmlformats.org/package/2006/relationships"><Relationship Type="http://schemas.openxmlformats.org/officeDocument/2006/relationships/chart" Target="/xl/charts/chart1.xml" Id="rId1"/><Relationship Type="http://schemas.openxmlformats.org/officeDocument/2006/relationships/chart" Target="/xl/charts/chart2.xml" Id="rId2"/><Relationship Type="http://schemas.openxmlformats.org/officeDocument/2006/relationships/chart" Target="/xl/charts/chart3.xml" Id="rId3"/></Relationships>
</file>

<file path=xl/drawings/drawing1.xml><?xml version="1.0" encoding="utf-8"?>
<wsDr xmlns="http://schemas.openxmlformats.org/drawingml/2006/spreadsheetDrawing">
  <oneCellAnchor>
    <from>
      <col>5</col>
      <colOff>0</colOff>
      <row>2</row>
      <rowOff>0</rowOff>
    </from>
    <ext cx="5760000" cy="3240000"/>
    <graphicFrame>
      <nvGraphicFramePr>
        <cNvPr id="1" name="Chart 1"/>
        <cNvGraphicFramePr/>
      </nvGraphicFramePr>
      <xfrm/>
      <a:graphic xmlns:a="http://schemas.openxmlformats.org/drawingml/2006/main">
        <a:graphicData uri="http://schemas.openxmlformats.org/drawingml/2006/chart">
          <c:chart xmlns:c="http://schemas.openxmlformats.org/drawingml/2006/chart" xmlns:r="http://schemas.openxmlformats.org/officeDocument/2006/relationships" r:id="rId1"/>
        </a:graphicData>
      </a:graphic>
    </graphicFrame>
    <clientData/>
  </oneCellAnchor>
  <oneCellAnchor>
    <from>
      <col>5</col>
      <colOff>0</colOff>
      <row>19</row>
      <rowOff>0</rowOff>
    </from>
    <ext cx="5760000" cy="3240000"/>
    <graphicFrame>
      <nvGraphicFramePr>
        <cNvPr id="2" name="Chart 2"/>
        <cNvGraphicFramePr/>
      </nvGraphicFramePr>
      <xfrm/>
      <a:graphic xmlns:a="http://schemas.openxmlformats.org/drawingml/2006/main">
        <a:graphicData uri="http://schemas.openxmlformats.org/drawingml/2006/chart">
          <c:chart xmlns:c="http://schemas.openxmlformats.org/drawingml/2006/chart" xmlns:r="http://schemas.openxmlformats.org/officeDocument/2006/relationships" r:id="rId2"/>
        </a:graphicData>
      </a:graphic>
    </graphicFrame>
    <clientData/>
  </oneCellAnchor>
  <oneCellAnchor>
    <from>
      <col>5</col>
      <colOff>0</colOff>
      <row>36</row>
      <rowOff>0</rowOff>
    </from>
    <ext cx="5760000" cy="3240000"/>
    <graphicFrame>
      <nvGraphicFramePr>
        <cNvPr id="3" name="Chart 3"/>
        <cNvGraphicFramePr/>
      </nvGraphicFramePr>
      <xfrm/>
      <a:graphic xmlns:a="http://schemas.openxmlformats.org/drawingml/2006/main">
        <a:graphicData uri="http://schemas.openxmlformats.org/drawingml/2006/chart">
          <c:chart xmlns:c="http://schemas.openxmlformats.org/drawingml/2006/chart" xmlns:r="http://schemas.openxmlformats.org/officeDocument/2006/relationships" r:id="rId3"/>
        </a:graphicData>
      </a:graphic>
    </graphicFrame>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Relationships xmlns="http://schemas.openxmlformats.org/package/2006/relationships"><Relationship Type="http://schemas.openxmlformats.org/officeDocument/2006/relationships/drawing" Target="/xl/drawings/drawing1.xml" Id="rId1"/></Relationships>
</file>

<file path=xl/worksheets/sheet1.xml><?xml version="1.0" encoding="utf-8"?>
<worksheet xmlns="http://schemas.openxmlformats.org/spreadsheetml/2006/main">
  <sheetPr>
    <outlinePr summaryBelow="1" summaryRight="1"/>
    <pageSetUpPr/>
  </sheetPr>
  <dimension ref="A1:K22"/>
  <sheetViews>
    <sheetView workbookViewId="0">
      <pane ySplit="2" topLeftCell="A3" activePane="bottomLeft" state="frozen"/>
      <selection pane="bottomLeft" activeCell="A1" sqref="A1"/>
    </sheetView>
  </sheetViews>
  <sheetFormatPr baseColWidth="8" defaultRowHeight="15"/>
  <cols>
    <col width="13" customWidth="1" min="1" max="1"/>
    <col width="14" customWidth="1" min="2" max="2"/>
    <col width="18" customWidth="1" min="3" max="3"/>
    <col width="32" customWidth="1" min="4" max="4"/>
    <col width="16" customWidth="1" min="5" max="5"/>
    <col width="14" customWidth="1" min="6" max="6"/>
    <col width="16" customWidth="1" min="7" max="7"/>
    <col width="10" customWidth="1" min="8" max="8"/>
    <col width="11" customWidth="1" min="9" max="9"/>
    <col width="32" customWidth="1" min="10" max="10"/>
    <col width="14" customWidth="1" min="11" max="11"/>
  </cols>
  <sheetData>
    <row r="1" ht="26" customHeight="1">
      <c r="A1" s="1" t="inlineStr">
        <is>
          <t>Jaarrekening 2026 - Sanne de Vries B.V. (Balans &amp; Winst-en-verliesrekening)</t>
        </is>
      </c>
    </row>
    <row r="2">
      <c r="A2" s="2" t="inlineStr">
        <is>
          <t>Periode</t>
        </is>
      </c>
      <c r="B2" s="2" t="inlineStr">
        <is>
          <t>Categorie</t>
        </is>
      </c>
      <c r="C2" s="2" t="inlineStr">
        <is>
          <t>Post</t>
        </is>
      </c>
      <c r="D2" s="2" t="inlineStr">
        <is>
          <t>Toelichting</t>
        </is>
      </c>
      <c r="E2" s="2" t="inlineStr">
        <is>
          <t>Bedrag beginjaar</t>
        </is>
      </c>
      <c r="F2" s="2" t="inlineStr">
        <is>
          <t>Mutaties</t>
        </is>
      </c>
      <c r="G2" s="2" t="inlineStr">
        <is>
          <t>Bedrag eindejaar</t>
        </is>
      </c>
      <c r="H2" s="2" t="inlineStr">
        <is>
          <t>Type</t>
        </is>
      </c>
      <c r="I2" s="2" t="inlineStr">
        <is>
          <t>BTW-tarief</t>
        </is>
      </c>
      <c r="J2" s="2" t="inlineStr">
        <is>
          <t>Opmerking</t>
        </is>
      </c>
      <c r="K2" s="2" t="inlineStr">
        <is>
          <t>BTW-bedrag</t>
        </is>
      </c>
    </row>
    <row r="3">
      <c r="A3" s="3" t="inlineStr">
        <is>
          <t>31-12-2026</t>
        </is>
      </c>
      <c r="B3" s="3" t="inlineStr">
        <is>
          <t>Activa</t>
        </is>
      </c>
      <c r="C3" s="4" t="inlineStr">
        <is>
          <t>Gebouwen</t>
        </is>
      </c>
      <c r="D3" s="4" t="inlineStr">
        <is>
          <t>Bedrijfspand Amsterdam</t>
        </is>
      </c>
      <c r="E3" s="5" t="n">
        <v>245000</v>
      </c>
      <c r="F3" s="5" t="n">
        <v>0</v>
      </c>
      <c r="G3" s="6">
        <f>E3+F3</f>
        <v/>
      </c>
      <c r="H3" s="3" t="inlineStr">
        <is>
          <t>Actief</t>
        </is>
      </c>
      <c r="I3" s="7" t="n">
        <v>0</v>
      </c>
      <c r="J3" s="4" t="inlineStr">
        <is>
          <t>Eigendom, eenmanszaak omgezet naar BV</t>
        </is>
      </c>
      <c r="K3" s="8">
        <f>G3*I3</f>
        <v/>
      </c>
    </row>
    <row r="4">
      <c r="A4" s="9" t="inlineStr">
        <is>
          <t>31-12-2026</t>
        </is>
      </c>
      <c r="B4" s="9" t="inlineStr">
        <is>
          <t>Activa</t>
        </is>
      </c>
      <c r="C4" s="10" t="inlineStr">
        <is>
          <t>Machines</t>
        </is>
      </c>
      <c r="D4" s="10" t="inlineStr">
        <is>
          <t>Productiemachines Rotterdam</t>
        </is>
      </c>
      <c r="E4" s="5" t="n">
        <v>85000</v>
      </c>
      <c r="F4" s="5" t="n">
        <v>-5000</v>
      </c>
      <c r="G4" s="11">
        <f>E4+F4</f>
        <v/>
      </c>
      <c r="H4" s="9" t="inlineStr">
        <is>
          <t>Actief</t>
        </is>
      </c>
      <c r="I4" s="12" t="n">
        <v>0.21</v>
      </c>
      <c r="J4" s="10" t="inlineStr">
        <is>
          <t>Afschrijving toegepast</t>
        </is>
      </c>
      <c r="K4" s="13">
        <f>G4*I4</f>
        <v/>
      </c>
    </row>
    <row r="5">
      <c r="A5" s="3" t="inlineStr">
        <is>
          <t>31-12-2026</t>
        </is>
      </c>
      <c r="B5" s="3" t="inlineStr">
        <is>
          <t>Activa</t>
        </is>
      </c>
      <c r="C5" s="4" t="inlineStr">
        <is>
          <t>Debiteuren</t>
        </is>
      </c>
      <c r="D5" s="4" t="inlineStr">
        <is>
          <t>Openstaande facturen Utrecht</t>
        </is>
      </c>
      <c r="E5" s="5" t="n">
        <v>32000</v>
      </c>
      <c r="F5" s="5" t="n">
        <v>4500</v>
      </c>
      <c r="G5" s="6">
        <f>E5+F5</f>
        <v/>
      </c>
      <c r="H5" s="3" t="inlineStr">
        <is>
          <t>Actief</t>
        </is>
      </c>
      <c r="I5" s="7" t="n">
        <v>0.21</v>
      </c>
      <c r="J5" s="4" t="inlineStr">
        <is>
          <t>Vervaldatum binnen 30 dagen</t>
        </is>
      </c>
      <c r="K5" s="8">
        <f>G5*I5</f>
        <v/>
      </c>
    </row>
    <row r="6">
      <c r="A6" s="9" t="inlineStr">
        <is>
          <t>31-12-2026</t>
        </is>
      </c>
      <c r="B6" s="9" t="inlineStr">
        <is>
          <t>Activa</t>
        </is>
      </c>
      <c r="C6" s="10" t="inlineStr">
        <is>
          <t>Liquide middelen</t>
        </is>
      </c>
      <c r="D6" s="10" t="inlineStr">
        <is>
          <t>Banksaldo Eindhoven</t>
        </is>
      </c>
      <c r="E6" s="5" t="n">
        <v>45000</v>
      </c>
      <c r="F6" s="5" t="n">
        <v>8000</v>
      </c>
      <c r="G6" s="11">
        <f>E6+F6</f>
        <v/>
      </c>
      <c r="H6" s="9" t="inlineStr">
        <is>
          <t>Actief</t>
        </is>
      </c>
      <c r="I6" s="12" t="n">
        <v>0</v>
      </c>
      <c r="J6" s="10" t="inlineStr">
        <is>
          <t>Rekening-courant zakelijk</t>
        </is>
      </c>
      <c r="K6" s="13">
        <f>G6*I6</f>
        <v/>
      </c>
    </row>
    <row r="7">
      <c r="A7" s="3" t="inlineStr">
        <is>
          <t>31-12-2026</t>
        </is>
      </c>
      <c r="B7" s="3" t="inlineStr">
        <is>
          <t>Passiva</t>
        </is>
      </c>
      <c r="C7" s="4" t="inlineStr">
        <is>
          <t>Eigen vermogen</t>
        </is>
      </c>
      <c r="D7" s="4" t="inlineStr">
        <is>
          <t>Kapitaal en reserves Groningen</t>
        </is>
      </c>
      <c r="E7" s="5" t="n">
        <v>210000</v>
      </c>
      <c r="F7" s="5" t="n">
        <v>12000</v>
      </c>
      <c r="G7" s="6">
        <f>E7+F7</f>
        <v/>
      </c>
      <c r="H7" s="3" t="inlineStr">
        <is>
          <t>Passief</t>
        </is>
      </c>
      <c r="I7" s="7" t="n">
        <v>0</v>
      </c>
      <c r="J7" s="4" t="inlineStr">
        <is>
          <t>Inclusief resultaat boekjaar</t>
        </is>
      </c>
      <c r="K7" s="8">
        <f>G7*I7</f>
        <v/>
      </c>
    </row>
    <row r="8">
      <c r="A8" s="9" t="inlineStr">
        <is>
          <t>31-12-2026</t>
        </is>
      </c>
      <c r="B8" s="9" t="inlineStr">
        <is>
          <t>Passiva</t>
        </is>
      </c>
      <c r="C8" s="10" t="inlineStr">
        <is>
          <t>Crediteuren</t>
        </is>
      </c>
      <c r="D8" s="10" t="inlineStr">
        <is>
          <t>Openstaande inkoopfacturen Den Haag</t>
        </is>
      </c>
      <c r="E8" s="5" t="n">
        <v>28000</v>
      </c>
      <c r="F8" s="5" t="n">
        <v>2000</v>
      </c>
      <c r="G8" s="11">
        <f>E8+F8</f>
        <v/>
      </c>
      <c r="H8" s="9" t="inlineStr">
        <is>
          <t>Passief</t>
        </is>
      </c>
      <c r="I8" s="12" t="n">
        <v>0.21</v>
      </c>
      <c r="J8" s="10" t="inlineStr">
        <is>
          <t>Betaaltermijn 14 dagen</t>
        </is>
      </c>
      <c r="K8" s="13">
        <f>G8*I8</f>
        <v/>
      </c>
    </row>
    <row r="9">
      <c r="A9" s="3" t="inlineStr">
        <is>
          <t>31-12-2026</t>
        </is>
      </c>
      <c r="B9" s="3" t="inlineStr">
        <is>
          <t>Opbrengsten</t>
        </is>
      </c>
      <c r="C9" s="4" t="inlineStr">
        <is>
          <t>Omzet</t>
        </is>
      </c>
      <c r="D9" s="4" t="inlineStr">
        <is>
          <t>Verkopen Tilburg incl. diensten</t>
        </is>
      </c>
      <c r="E9" s="5" t="n">
        <v>0</v>
      </c>
      <c r="F9" s="5" t="n">
        <v>320000</v>
      </c>
      <c r="G9" s="6">
        <f>E9+F9</f>
        <v/>
      </c>
      <c r="H9" s="3" t="inlineStr">
        <is>
          <t>W&amp;V</t>
        </is>
      </c>
      <c r="I9" s="7" t="n">
        <v>0.21</v>
      </c>
      <c r="J9" s="4" t="inlineStr">
        <is>
          <t>Omzet hoog btw-tarief</t>
        </is>
      </c>
      <c r="K9" s="8">
        <f>G9*I9</f>
        <v/>
      </c>
    </row>
    <row r="10">
      <c r="A10" s="9" t="inlineStr">
        <is>
          <t>31-12-2026</t>
        </is>
      </c>
      <c r="B10" s="9" t="inlineStr">
        <is>
          <t>Kosten</t>
        </is>
      </c>
      <c r="C10" s="10" t="inlineStr">
        <is>
          <t>Inkoopkosten</t>
        </is>
      </c>
      <c r="D10" s="10" t="inlineStr">
        <is>
          <t>Kostprijs omzet Nijmegen</t>
        </is>
      </c>
      <c r="E10" s="5" t="n">
        <v>0</v>
      </c>
      <c r="F10" s="5" t="n">
        <v>120000</v>
      </c>
      <c r="G10" s="11">
        <f>E10+F10</f>
        <v/>
      </c>
      <c r="H10" s="9" t="inlineStr">
        <is>
          <t>W&amp;V</t>
        </is>
      </c>
      <c r="I10" s="12" t="n">
        <v>0.21</v>
      </c>
      <c r="J10" s="10" t="inlineStr">
        <is>
          <t>Grondstoffen en materialen</t>
        </is>
      </c>
      <c r="K10" s="13">
        <f>G10*I10</f>
        <v/>
      </c>
    </row>
    <row r="11">
      <c r="A11" s="3" t="inlineStr">
        <is>
          <t>31-12-2026</t>
        </is>
      </c>
      <c r="B11" s="3" t="inlineStr">
        <is>
          <t>Kosten</t>
        </is>
      </c>
      <c r="C11" s="4" t="inlineStr">
        <is>
          <t>Huurkosten</t>
        </is>
      </c>
      <c r="D11" s="4" t="inlineStr">
        <is>
          <t>Huur bedrijfspand Breda</t>
        </is>
      </c>
      <c r="E11" s="5" t="n">
        <v>0</v>
      </c>
      <c r="F11" s="5" t="n">
        <v>24000</v>
      </c>
      <c r="G11" s="6">
        <f>E11+F11</f>
        <v/>
      </c>
      <c r="H11" s="3" t="inlineStr">
        <is>
          <t>W&amp;V</t>
        </is>
      </c>
      <c r="I11" s="7" t="n">
        <v>0.21</v>
      </c>
      <c r="J11" s="4" t="inlineStr">
        <is>
          <t>Jaarhuur pand</t>
        </is>
      </c>
      <c r="K11" s="8">
        <f>G11*I11</f>
        <v/>
      </c>
    </row>
    <row r="12">
      <c r="A12" s="9" t="inlineStr">
        <is>
          <t>31-12-2026</t>
        </is>
      </c>
      <c r="B12" s="9" t="inlineStr">
        <is>
          <t>Kosten</t>
        </is>
      </c>
      <c r="C12" s="10" t="inlineStr">
        <is>
          <t>Salarissen</t>
        </is>
      </c>
      <c r="D12" s="10" t="inlineStr">
        <is>
          <t>Lonen, vakantiegeld en pensioenpremie Haarlem</t>
        </is>
      </c>
      <c r="E12" s="5" t="n">
        <v>0</v>
      </c>
      <c r="F12" s="5" t="n">
        <v>95000</v>
      </c>
      <c r="G12" s="11">
        <f>E12+F12</f>
        <v/>
      </c>
      <c r="H12" s="9" t="inlineStr">
        <is>
          <t>W&amp;V</t>
        </is>
      </c>
      <c r="I12" s="12" t="n">
        <v>0</v>
      </c>
      <c r="J12" s="10" t="inlineStr">
        <is>
          <t>Incl. loonheffing en pensioenpremie</t>
        </is>
      </c>
      <c r="K12" s="13">
        <f>G12*I12</f>
        <v/>
      </c>
    </row>
    <row r="13"/>
    <row r="14">
      <c r="A14" s="14" t="inlineStr">
        <is>
          <t>TOTALEN &amp; CONTROLES</t>
        </is>
      </c>
    </row>
    <row r="15">
      <c r="A15" s="15" t="inlineStr">
        <is>
          <t>Totaal Activa</t>
        </is>
      </c>
      <c r="B15" s="16" t="n"/>
      <c r="C15" s="16" t="n"/>
      <c r="D15" s="16" t="n"/>
      <c r="E15" s="16" t="n"/>
      <c r="F15" s="16" t="n"/>
      <c r="G15" s="17">
        <f>SUMIF(B3:B12,"Activa",G3:G12)</f>
        <v/>
      </c>
      <c r="H15" s="16" t="n"/>
      <c r="I15" s="16" t="n"/>
      <c r="J15" s="16" t="n"/>
      <c r="K15" s="16" t="n"/>
    </row>
    <row r="16">
      <c r="A16" s="15" t="inlineStr">
        <is>
          <t>Totaal Passiva</t>
        </is>
      </c>
      <c r="B16" s="16" t="n"/>
      <c r="C16" s="16" t="n"/>
      <c r="D16" s="16" t="n"/>
      <c r="E16" s="16" t="n"/>
      <c r="F16" s="16" t="n"/>
      <c r="G16" s="17">
        <f>SUMIF(B3:B12,"Passiva",G3:G12)</f>
        <v/>
      </c>
      <c r="H16" s="16" t="n"/>
      <c r="I16" s="16" t="n"/>
      <c r="J16" s="16" t="n"/>
      <c r="K16" s="16" t="n"/>
    </row>
    <row r="17">
      <c r="A17" s="15" t="inlineStr">
        <is>
          <t>Totaal Opbrengsten</t>
        </is>
      </c>
      <c r="B17" s="16" t="n"/>
      <c r="C17" s="16" t="n"/>
      <c r="D17" s="16" t="n"/>
      <c r="E17" s="16" t="n"/>
      <c r="F17" s="16" t="n"/>
      <c r="G17" s="17">
        <f>SUMIF(B3:B12,"Opbrengsten",G3:G12)</f>
        <v/>
      </c>
      <c r="H17" s="16" t="n"/>
      <c r="I17" s="16" t="n"/>
      <c r="J17" s="16" t="n"/>
      <c r="K17" s="16" t="n"/>
    </row>
    <row r="18">
      <c r="A18" s="15" t="inlineStr">
        <is>
          <t>Totaal Kosten</t>
        </is>
      </c>
      <c r="B18" s="16" t="n"/>
      <c r="C18" s="16" t="n"/>
      <c r="D18" s="16" t="n"/>
      <c r="E18" s="16" t="n"/>
      <c r="F18" s="16" t="n"/>
      <c r="G18" s="17">
        <f>SUMIF(B3:B12,"Kosten",G3:G12)</f>
        <v/>
      </c>
      <c r="H18" s="16" t="n"/>
      <c r="I18" s="16" t="n"/>
      <c r="J18" s="16" t="n"/>
      <c r="K18" s="16" t="n"/>
    </row>
    <row r="19">
      <c r="A19" s="15" t="inlineStr">
        <is>
          <t>Brutomarge %</t>
        </is>
      </c>
      <c r="B19" s="16" t="n"/>
      <c r="C19" s="16" t="n"/>
      <c r="D19" s="16" t="n"/>
      <c r="E19" s="16" t="n"/>
      <c r="F19" s="16" t="n"/>
      <c r="G19" s="18">
        <f>IFERROR((G9-G10)/G9,0)</f>
        <v/>
      </c>
      <c r="H19" s="16" t="n"/>
      <c r="I19" s="16" t="n"/>
      <c r="J19" s="16" t="n"/>
      <c r="K19" s="16" t="n"/>
    </row>
    <row r="20">
      <c r="A20" s="15" t="inlineStr">
        <is>
          <t>Nettowinst</t>
        </is>
      </c>
      <c r="B20" s="16" t="n"/>
      <c r="C20" s="16" t="n"/>
      <c r="D20" s="16" t="n"/>
      <c r="E20" s="16" t="n"/>
      <c r="F20" s="16" t="n"/>
      <c r="G20" s="17">
        <f>G17-G18</f>
        <v/>
      </c>
      <c r="H20" s="16" t="n"/>
      <c r="I20" s="16" t="n"/>
      <c r="J20" s="16" t="n"/>
      <c r="K20" s="16" t="n"/>
    </row>
    <row r="21">
      <c r="A21" s="15" t="inlineStr">
        <is>
          <t>Balanscontrole</t>
        </is>
      </c>
      <c r="B21" s="16" t="n"/>
      <c r="C21" s="16" t="n"/>
      <c r="D21" s="16" t="n"/>
      <c r="E21" s="16" t="n"/>
      <c r="F21" s="16" t="n"/>
      <c r="G21" s="15">
        <f>IF(ABS(G15-G16)&lt;1,"In balans","Controle nodig")</f>
        <v/>
      </c>
      <c r="H21" s="16" t="n"/>
      <c r="I21" s="16" t="n"/>
      <c r="J21" s="16" t="n"/>
      <c r="K21" s="16" t="n"/>
    </row>
    <row r="22">
      <c r="A22" s="15" t="inlineStr">
        <is>
          <t>Totaal BTW-bedrag</t>
        </is>
      </c>
      <c r="B22" s="16" t="n"/>
      <c r="C22" s="16" t="n"/>
      <c r="D22" s="16" t="n"/>
      <c r="E22" s="16" t="n"/>
      <c r="F22" s="16" t="n"/>
      <c r="G22" s="17">
        <f>SUM(K3:K12)</f>
        <v/>
      </c>
      <c r="H22" s="16" t="n"/>
      <c r="I22" s="16" t="n"/>
      <c r="J22" s="16" t="n"/>
      <c r="K22" s="16" t="n"/>
    </row>
  </sheetData>
  <mergeCells count="2">
    <mergeCell ref="A1:K1"/>
    <mergeCell ref="A14:K14"/>
  </mergeCells>
  <conditionalFormatting sqref="F3:G12">
    <cfRule type="expression" priority="1" dxfId="0" stopIfTrue="1">
      <formula>F3&lt;0</formula>
    </cfRule>
    <cfRule type="expression" priority="2" dxfId="0" stopIfTrue="1">
      <formula>G3&lt;0</formula>
    </cfRule>
  </conditionalFormatting>
  <conditionalFormatting sqref="G21">
    <cfRule type="expression" priority="3" dxfId="0" stopIfTrue="1">
      <formula>G21="Controle nodig"</formula>
    </cfRule>
    <cfRule type="expression" priority="4" dxfId="1" stopIfTrue="1">
      <formula>G21="In balans"</formula>
    </cfRule>
  </conditionalFormatting>
  <dataValidations count="3">
    <dataValidation sqref="B3:B12" showErrorMessage="1" showInputMessage="1" allowBlank="1" type="list">
      <formula1>"Activa,Passiva,Opbrengsten,Kosten"</formula1>
    </dataValidation>
    <dataValidation sqref="H3:H12" showErrorMessage="1" showInputMessage="1" allowBlank="1" type="list">
      <formula1>"Actief,Passief,W&amp;V"</formula1>
    </dataValidation>
    <dataValidation sqref="I3:I12" showErrorMessage="1" showInputMessage="1" allowBlank="1" type="list">
      <formula1>"0,0.09,0.21"</formula1>
    </dataValidation>
  </dataValidation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D35"/>
  <sheetViews>
    <sheetView workbookViewId="0">
      <selection activeCell="A1" sqref="A1"/>
    </sheetView>
  </sheetViews>
  <sheetFormatPr baseColWidth="8" defaultRowHeight="15"/>
  <cols>
    <col width="30" customWidth="1" min="1" max="1"/>
    <col width="20" customWidth="1" min="2" max="2"/>
    <col width="18" customWidth="1" min="3" max="3"/>
    <col width="18" customWidth="1" min="4" max="4"/>
  </cols>
  <sheetData>
    <row r="1" ht="26" customHeight="1">
      <c r="A1" s="19" t="inlineStr">
        <is>
          <t>Samenvatting Jaarrekening 2026</t>
        </is>
      </c>
    </row>
    <row r="2"/>
    <row r="3">
      <c r="A3" s="20" t="inlineStr">
        <is>
          <t>Kerncijfers</t>
        </is>
      </c>
    </row>
    <row r="4">
      <c r="A4" s="21" t="inlineStr">
        <is>
          <t>Omzet totaal</t>
        </is>
      </c>
      <c r="B4" s="22">
        <f>SUMIF('Balans &amp; W&amp;V'!B3:B12,"Opbrengsten",'Balans &amp; W&amp;V'!G3:G12)</f>
        <v/>
      </c>
    </row>
    <row r="5">
      <c r="A5" s="23" t="inlineStr">
        <is>
          <t>Totale kosten</t>
        </is>
      </c>
      <c r="B5" s="24">
        <f>SUMIF('Balans &amp; W&amp;V'!B3:B12,"Kosten",'Balans &amp; W&amp;V'!G3:G12)</f>
        <v/>
      </c>
    </row>
    <row r="6">
      <c r="A6" s="21" t="inlineStr">
        <is>
          <t>Bedrijfsresultaat</t>
        </is>
      </c>
      <c r="B6" s="22">
        <f>B4-B5</f>
        <v/>
      </c>
    </row>
    <row r="7">
      <c r="A7" s="23" t="inlineStr">
        <is>
          <t>Vennootschapsbelasting (25%)</t>
        </is>
      </c>
      <c r="B7" s="24">
        <f>IF(B6&gt;0,B6*0.25,0)</f>
        <v/>
      </c>
    </row>
    <row r="8">
      <c r="A8" s="21" t="inlineStr">
        <is>
          <t>Nettowinst</t>
        </is>
      </c>
      <c r="B8" s="22">
        <f>B6-B7</f>
        <v/>
      </c>
    </row>
    <row r="9">
      <c r="A9" s="23" t="inlineStr">
        <is>
          <t>Resultaat</t>
        </is>
      </c>
      <c r="B9" s="25">
        <f>IF(B8&gt;0,"Winst","Verlies")</f>
        <v/>
      </c>
    </row>
    <row r="10">
      <c r="A10" s="21" t="inlineStr">
        <is>
          <t>Current ratio</t>
        </is>
      </c>
      <c r="B10" s="26">
        <f>IFERROR((SUMIF('Balans &amp; W&amp;V'!C3:C12,"Debiteuren",'Balans &amp; W&amp;V'!G3:G12)+SUMIF('Balans &amp; W&amp;V'!C3:C12,"Liquide middelen",'Balans &amp; W&amp;V'!G3:G12))/SUMIF('Balans &amp; W&amp;V'!C3:C12,"Crediteuren",'Balans &amp; W&amp;V'!G3:G12),0)</f>
        <v/>
      </c>
    </row>
    <row r="11">
      <c r="A11" s="23" t="inlineStr">
        <is>
          <t>Solvabiliteit</t>
        </is>
      </c>
      <c r="B11" s="27">
        <f>IFERROR(SUMIF('Balans &amp; W&amp;V'!C3:C12,"Eigen vermogen",'Balans &amp; W&amp;V'!G3:G12)/SUMIF('Balans &amp; W&amp;V'!B3:B12,"Activa",'Balans &amp; W&amp;V'!G3:G12),0)</f>
        <v/>
      </c>
    </row>
    <row r="12">
      <c r="A12" s="21" t="inlineStr">
        <is>
          <t>BTW-afdracht</t>
        </is>
      </c>
      <c r="B12" s="22">
        <f>SUMIF('Balans &amp; W&amp;V'!B3:B12,"Opbrengsten",'Balans &amp; W&amp;V'!K3:K12)-SUMIF('Balans &amp; W&amp;V'!B3:B12,"Kosten",'Balans &amp; W&amp;V'!K3:K12)</f>
        <v/>
      </c>
    </row>
    <row r="13">
      <c r="A13" s="23" t="inlineStr">
        <is>
          <t>Reserveringspercentage</t>
        </is>
      </c>
      <c r="B13" s="28" t="n">
        <v>0.5</v>
      </c>
    </row>
    <row r="14">
      <c r="A14" s="21" t="inlineStr">
        <is>
          <t>Voorstel dividend/reservering</t>
        </is>
      </c>
      <c r="B14" s="22">
        <f>B8*B13</f>
        <v/>
      </c>
    </row>
    <row r="15"/>
    <row r="16">
      <c r="A16" s="20" t="inlineStr">
        <is>
          <t>Balansposten per categorie (grafiekdata)</t>
        </is>
      </c>
    </row>
    <row r="17">
      <c r="A17" s="2" t="inlineStr">
        <is>
          <t>Post</t>
        </is>
      </c>
      <c r="B17" s="2" t="inlineStr">
        <is>
          <t>Bedrag eindejaar</t>
        </is>
      </c>
    </row>
    <row r="18">
      <c r="A18" s="29" t="inlineStr">
        <is>
          <t>Gebouwen</t>
        </is>
      </c>
      <c r="B18" s="22">
        <f>'Balans &amp; W&amp;V'!G3</f>
        <v/>
      </c>
    </row>
    <row r="19">
      <c r="A19" s="30" t="inlineStr">
        <is>
          <t>Machines</t>
        </is>
      </c>
      <c r="B19" s="31">
        <f>'Balans &amp; W&amp;V'!G4</f>
        <v/>
      </c>
    </row>
    <row r="20">
      <c r="A20" s="29" t="inlineStr">
        <is>
          <t>Debiteuren</t>
        </is>
      </c>
      <c r="B20" s="22">
        <f>'Balans &amp; W&amp;V'!G5</f>
        <v/>
      </c>
    </row>
    <row r="21">
      <c r="A21" s="30" t="inlineStr">
        <is>
          <t>Liquide middelen</t>
        </is>
      </c>
      <c r="B21" s="31">
        <f>'Balans &amp; W&amp;V'!G6</f>
        <v/>
      </c>
    </row>
    <row r="22">
      <c r="A22" s="29" t="inlineStr">
        <is>
          <t>Eigen vermogen</t>
        </is>
      </c>
      <c r="B22" s="22">
        <f>'Balans &amp; W&amp;V'!G7</f>
        <v/>
      </c>
    </row>
    <row r="23">
      <c r="A23" s="30" t="inlineStr">
        <is>
          <t>Crediteuren</t>
        </is>
      </c>
      <c r="B23" s="31">
        <f>'Balans &amp; W&amp;V'!G8</f>
        <v/>
      </c>
    </row>
    <row r="24"/>
    <row r="25">
      <c r="A25" s="20" t="inlineStr">
        <is>
          <t>Kwartaaltrend 2026</t>
        </is>
      </c>
    </row>
    <row r="26">
      <c r="A26" s="2" t="inlineStr">
        <is>
          <t>Kwartaal</t>
        </is>
      </c>
      <c r="B26" s="2" t="inlineStr">
        <is>
          <t>Omzet</t>
        </is>
      </c>
      <c r="C26" s="2" t="inlineStr">
        <is>
          <t>Kosten</t>
        </is>
      </c>
      <c r="D26" s="2" t="inlineStr">
        <is>
          <t>Nettowinst</t>
        </is>
      </c>
    </row>
    <row r="27">
      <c r="A27" s="29" t="inlineStr">
        <is>
          <t>Q1 2026</t>
        </is>
      </c>
      <c r="B27" s="22">
        <f>$B$4*0.22</f>
        <v/>
      </c>
      <c r="C27" s="22">
        <f>$B$5*0.23</f>
        <v/>
      </c>
      <c r="D27" s="32">
        <f>B27-C27</f>
        <v/>
      </c>
    </row>
    <row r="28">
      <c r="A28" s="30" t="inlineStr">
        <is>
          <t>Q2 2026</t>
        </is>
      </c>
      <c r="B28" s="31">
        <f>$B$4*0.24</f>
        <v/>
      </c>
      <c r="C28" s="31">
        <f>$B$5*0.25</f>
        <v/>
      </c>
      <c r="D28" s="33">
        <f>B28-C28</f>
        <v/>
      </c>
    </row>
    <row r="29">
      <c r="A29" s="29" t="inlineStr">
        <is>
          <t>Q3 2026</t>
        </is>
      </c>
      <c r="B29" s="22">
        <f>$B$4*0.26</f>
        <v/>
      </c>
      <c r="C29" s="22">
        <f>$B$5*0.26</f>
        <v/>
      </c>
      <c r="D29" s="32">
        <f>B29-C29</f>
        <v/>
      </c>
    </row>
    <row r="30">
      <c r="A30" s="30" t="inlineStr">
        <is>
          <t>Q4 2026</t>
        </is>
      </c>
      <c r="B30" s="31">
        <f>$B$4*0.28</f>
        <v/>
      </c>
      <c r="C30" s="31">
        <f>$B$5*0.26</f>
        <v/>
      </c>
      <c r="D30" s="33">
        <f>B30-C30</f>
        <v/>
      </c>
    </row>
    <row r="31"/>
    <row r="32">
      <c r="A32" s="20" t="inlineStr">
        <is>
          <t>Verdeling Activa vs Passiva</t>
        </is>
      </c>
    </row>
    <row r="33">
      <c r="A33" s="2" t="inlineStr">
        <is>
          <t>Categorie</t>
        </is>
      </c>
      <c r="B33" s="2" t="inlineStr">
        <is>
          <t>Bedrag</t>
        </is>
      </c>
    </row>
    <row r="34">
      <c r="A34" s="29" t="inlineStr">
        <is>
          <t>Totaal Activa</t>
        </is>
      </c>
      <c r="B34" s="22">
        <f>'Balans &amp; W&amp;V'!G15</f>
        <v/>
      </c>
    </row>
    <row r="35">
      <c r="A35" s="30" t="inlineStr">
        <is>
          <t>Totaal Passiva</t>
        </is>
      </c>
      <c r="B35" s="31">
        <f>'Balans &amp; W&amp;V'!G16</f>
        <v/>
      </c>
    </row>
  </sheetData>
  <mergeCells count="5">
    <mergeCell ref="A1:D1"/>
    <mergeCell ref="A3:B3"/>
    <mergeCell ref="A16:B16"/>
    <mergeCell ref="A25:D25"/>
    <mergeCell ref="A32:B32"/>
  </mergeCells>
  <conditionalFormatting sqref="B9">
    <cfRule type="expression" priority="1" dxfId="0" stopIfTrue="1">
      <formula>B9="Verlies"</formula>
    </cfRule>
    <cfRule type="expression" priority="2" dxfId="1" stopIfTrue="1">
      <formula>B9="Winst"</formula>
    </cfRule>
  </conditionalFormatting>
  <pageMargins left="0.75" right="0.75" top="1" bottom="1" header="0.5" footer="0.5"/>
  <drawing xmlns:r="http://schemas.openxmlformats.org/officeDocument/2006/relationships" r:id="rId1"/>
</worksheet>
</file>

<file path=xl/worksheets/sheet3.xml><?xml version="1.0" encoding="utf-8"?>
<worksheet xmlns="http://schemas.openxmlformats.org/spreadsheetml/2006/main">
  <sheetPr>
    <outlinePr summaryBelow="1" summaryRight="1"/>
    <pageSetUpPr/>
  </sheetPr>
  <dimension ref="A1:B14"/>
  <sheetViews>
    <sheetView workbookViewId="0">
      <selection activeCell="A1" sqref="A1"/>
    </sheetView>
  </sheetViews>
  <sheetFormatPr baseColWidth="8" defaultRowHeight="15"/>
  <cols>
    <col width="34" customWidth="1" min="1" max="1"/>
    <col width="90" customWidth="1" min="2" max="2"/>
  </cols>
  <sheetData>
    <row r="1" ht="26" customHeight="1">
      <c r="A1" s="19" t="inlineStr">
        <is>
          <t>Toelichting bij Jaarrekening Sjabloon 2026</t>
        </is>
      </c>
    </row>
    <row r="2"/>
    <row r="3" ht="45" customHeight="1">
      <c r="A3" s="34" t="inlineStr">
        <is>
          <t>Doel van dit sjabloon</t>
        </is>
      </c>
      <c r="B3" s="35" t="inlineStr">
        <is>
          <t>Dit Excel-sjabloon helpt bij het opstellen van een eenvoudige jaarrekening (balans en winst-en-verliesrekening) voor een eenmanszaak of B.V. Vul de gele cellen in op het blad 'Balans &amp; W&amp;V'. Totalen en controles worden automatisch berekend.</t>
        </is>
      </c>
    </row>
    <row r="4" ht="45" customHeight="1">
      <c r="A4" s="34" t="inlineStr">
        <is>
          <t>Blad: Balans &amp; W&amp;V</t>
        </is>
      </c>
      <c r="B4" s="35" t="inlineStr">
        <is>
          <t>Hier registreer je per post het beginjaar-bedrag en de mutaties gedurende het jaar. Het eindejaar-bedrag wordt berekend met de formule =Beginjaar+Mutaties. De kolom Categorie (Activa, Passiva, Opbrengsten, Kosten) wordt gebruikt voor alle SUMIF-berekeningen.</t>
        </is>
      </c>
    </row>
    <row r="5" ht="45" customHeight="1">
      <c r="A5" s="34" t="inlineStr">
        <is>
          <t>Blad: Samenvatting</t>
        </is>
      </c>
      <c r="B5" s="35" t="inlineStr">
        <is>
          <t>Dit dashboard toont kerncijfers zoals omzet, kosten, bedrijfsresultaat, nettowinst, current ratio, solvabiliteit en BTW-afdracht. Ook staan hier grafieken: een lijngrafiek van de kwartaaltrend, een staafdiagram van balansposten en een donutgrafiek van activa versus passiva.</t>
        </is>
      </c>
    </row>
    <row r="6" ht="45" customHeight="1">
      <c r="A6" s="34" t="inlineStr">
        <is>
          <t>Balans</t>
        </is>
      </c>
      <c r="B6" s="35" t="inlineStr">
        <is>
          <t>Een overzicht van bezittingen (activa), schulden en eigen vermogen (passiva) op een bepaald moment. Activa moet gelijk zijn aan Passiva plus Nettowinst.</t>
        </is>
      </c>
    </row>
    <row r="7" ht="45" customHeight="1">
      <c r="A7" s="34" t="inlineStr">
        <is>
          <t>Winst-en-verliesrekening (W&amp;V)</t>
        </is>
      </c>
      <c r="B7" s="35" t="inlineStr">
        <is>
          <t>Een overzicht van opbrengsten en kosten over het boekjaar, resulterend in het bedrijfsresultaat en de nettowinst na belasting.</t>
        </is>
      </c>
    </row>
    <row r="8" ht="45" customHeight="1">
      <c r="A8" s="34" t="inlineStr">
        <is>
          <t>Eigen vermogen</t>
        </is>
      </c>
      <c r="B8" s="35" t="inlineStr">
        <is>
          <t>Het verschil tussen bezittingen en schulden; het kapitaal dat toebehoort aan de eigenaar(en) van de onderneming, inclusief reserves.</t>
        </is>
      </c>
    </row>
    <row r="9" ht="45" customHeight="1">
      <c r="A9" s="34" t="inlineStr">
        <is>
          <t>Vlottende activa</t>
        </is>
      </c>
      <c r="B9" s="35" t="inlineStr">
        <is>
          <t>Bezittingen die binnen één jaar in liquide middelen omgezet kunnen worden, zoals debiteuren, voorraden en banksaldo.</t>
        </is>
      </c>
    </row>
    <row r="10" ht="45" customHeight="1">
      <c r="A10" s="34" t="inlineStr">
        <is>
          <t>Kortlopende schulden</t>
        </is>
      </c>
      <c r="B10" s="35" t="inlineStr">
        <is>
          <t>Schulden die binnen één jaar opeisbaar zijn, zoals crediteuren, belastingschulden en te betalen loonheffing.</t>
        </is>
      </c>
    </row>
    <row r="11" ht="45" customHeight="1">
      <c r="A11" s="34" t="inlineStr">
        <is>
          <t>BTW-tarieven</t>
        </is>
      </c>
      <c r="B11" s="35" t="inlineStr">
        <is>
          <t>In Nederland gelden drie tarieven: 21% (algemeen tarief), 9% (verlaagd tarief, o.a. voedingsmiddelen) en 0% (bijvoorbeeld export). De kolom BTW-bedrag berekent automatisch =Bedrag eindejaar * BTW-tarief.</t>
        </is>
      </c>
    </row>
    <row r="12" ht="45" customHeight="1">
      <c r="A12" s="34" t="inlineStr">
        <is>
          <t>KVK-nummer en btw-id</t>
        </is>
      </c>
      <c r="B12" s="35" t="inlineStr">
        <is>
          <t>Vermeld bij de officiële jaarrekening altijd het KVK-nummer en het btw-identificatienummer van de onderneming. Dit sjabloon is bedoeld als intern hulpmiddel en vervangt geen officiële accountantscontrole.</t>
        </is>
      </c>
    </row>
    <row r="13" ht="45" customHeight="1">
      <c r="A13" s="34" t="inlineStr">
        <is>
          <t>Balanscontrole</t>
        </is>
      </c>
      <c r="B13" s="35" t="inlineStr">
        <is>
          <t>De formule =IF(ABS(TotaalActiva-TotaalPassiva)&lt;1,"In balans","Controle nodig") controleert of de balans klopt. Bij 'Controle nodig' (rood) moet je de ingevoerde bedragen nalopen.</t>
        </is>
      </c>
    </row>
    <row r="14" ht="45" customHeight="1">
      <c r="A14" s="34" t="inlineStr">
        <is>
          <t>Werkinstructie</t>
        </is>
      </c>
      <c r="B14" s="35" t="inlineStr">
        <is>
          <t>1. Vul de gele cellen in op het blad Balans &amp; W&amp;V (beginjaar en mutaties). 2. Controleer op het blad Samenvatting of het resultaat 'Winst' of 'Verlies' is en of de balanscontrole 'In balans' toont. 3. Pas eventueel het reserveringspercentage aan voor het voorstel dividend/reservering. 4. Rode waarden geven een negatief bedrag of een waarschuwing aan; controleer deze altijd goed.</t>
        </is>
      </c>
    </row>
  </sheetData>
  <mergeCells count="1">
    <mergeCell ref="A1:B1"/>
  </mergeCells>
  <pageMargins left="0.75" right="0.75" top="1" bottom="1" header="0.5" footer="0.5"/>
</worksheet>
</file>

<file path=docProps/app.xml><?xml version="1.0" encoding="utf-8"?>
<Properties xmlns="http://schemas.openxmlformats.org/officeDocument/2006/extended-properties">
  <Application>Microsoft Excel</Application>
  <AppVersion>3.0</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2026-07-02T13:56:53Z</dcterms:created>
  <dcterms:modified xmlns:dcterms="http://purl.org/dc/terms/" xmlns:xsi="http://www.w3.org/2001/XMLSchema-instance" xsi:type="dcterms:W3CDTF">2026-07-02T13:56:53Z</dcterms:modified>
</cp:coreProperties>
</file>