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boek" sheetId="1" state="visible" r:id="rId1"/>
    <sheet xmlns:r="http://schemas.openxmlformats.org/officeDocument/2006/relationships" name="Samenvatting" sheetId="2" state="visible" r:id="rId2"/>
    <sheet xmlns:r="http://schemas.openxmlformats.org/officeDocument/2006/relationships" name="Instructies" sheetId="3" state="visible" r:id="rId3"/>
  </sheets>
  <definedNames>
    <definedName name="_xlnm._FilterDatabase" localSheetId="0" hidden="1">'Kasboek'!$A$2:$Q$11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JJJJ"/>
    <numFmt numFmtId="165" formatCode="&quot;€&quot; #.##0,00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b val="1"/>
    </font>
    <font>
      <b val="1"/>
      <color rgb="000F766E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FEF9C3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 wrapText="1"/>
    </xf>
    <xf numFmtId="165" fontId="0" fillId="3" borderId="1" applyAlignment="1" pivotButton="0" quotePrefix="0" xfId="0">
      <alignment horizontal="right" vertical="center"/>
    </xf>
    <xf numFmtId="9" fontId="0" fillId="3" borderId="1" applyAlignment="1" pivotButton="0" quotePrefix="0" xfId="0">
      <alignment horizontal="right" vertical="center"/>
    </xf>
    <xf numFmtId="165" fontId="0" fillId="4" borderId="1" applyAlignment="1" pivotButton="0" quotePrefix="0" xfId="0">
      <alignment horizontal="right" vertical="center"/>
    </xf>
    <xf numFmtId="164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right" vertical="center"/>
    </xf>
    <xf numFmtId="0" fontId="1" fillId="0" borderId="0" pivotButton="0" quotePrefix="0" xfId="0"/>
    <xf numFmtId="0" fontId="2" fillId="6" borderId="0" pivotButton="0" quotePrefix="0" xfId="0"/>
    <xf numFmtId="0" fontId="3" fillId="4" borderId="1" pivotButton="0" quotePrefix="0" xfId="0"/>
    <xf numFmtId="165" fontId="0" fillId="4" borderId="1" pivotButton="0" quotePrefix="0" xfId="0"/>
    <xf numFmtId="0" fontId="3" fillId="5" borderId="1" pivotButton="0" quotePrefix="0" xfId="0"/>
    <xf numFmtId="165" fontId="0" fillId="5" borderId="1" pivotButton="0" quotePrefix="0" xfId="0"/>
    <xf numFmtId="1" fontId="0" fillId="5" borderId="1" pivotButton="0" quotePrefix="0" xfId="0"/>
    <xf numFmtId="0" fontId="3" fillId="0" borderId="1" pivotButton="0" quotePrefix="0" xfId="0"/>
    <xf numFmtId="0" fontId="0" fillId="7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4" fillId="5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b val="1"/>
        <color rgb="0016A34A"/>
      </font>
    </dxf>
    <dxf>
      <font>
        <b val="1"/>
        <color rgb="00DC2626"/>
      </font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Ontvangsten vs Uitgaven per maand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'Samenvatting'!B26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'Samenvatting'!$A$27:$A$32</f>
            </numRef>
          </cat>
          <val>
            <numRef>
              <f>'Samenvatting'!$B$27:$B$32</f>
            </numRef>
          </val>
        </ser>
        <ser>
          <idx val="1"/>
          <order val="1"/>
          <tx>
            <strRef>
              <f>'Samenvatting'!C26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'Samenvatting'!$A$27:$A$32</f>
            </numRef>
          </cat>
          <val>
            <numRef>
              <f>'Samenvatting'!$C$27:$C$32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uitgaven per categorie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'Samenvatting'!$A$19:$A$23</f>
            </numRef>
          </cat>
          <val>
            <numRef>
              <f>'Samenvatting'!$D$19:$D$23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Ontwikkeling eindkasstand over tijd</a:t>
            </a:r>
          </a:p>
        </rich>
      </tx>
    </title>
    <plotArea>
      <lineChart>
        <grouping val="standard"/>
        <ser>
          <idx val="0"/>
          <order val="0"/>
          <tx>
            <strRef>
              <f>'Samenvatting'!D26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'Samenvatting'!$A$27:$A$32</f>
            </numRef>
          </cat>
          <val>
            <numRef>
              <f>'Samenvatting'!$D$27:$D$32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Eindkasstand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5</col>
      <colOff>0</colOff>
      <row>24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42</row>
      <rowOff>0</rowOff>
    </from>
    <ext cx="504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5</col>
      <colOff>0</colOff>
      <row>60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34" customWidth="1" min="3" max="3"/>
    <col width="18" customWidth="1" min="4" max="4"/>
    <col width="11" customWidth="1" min="5" max="5"/>
    <col width="24" customWidth="1" min="6" max="6"/>
    <col width="14" customWidth="1" min="7" max="7"/>
    <col width="14" customWidth="1" min="8" max="8"/>
    <col width="15" customWidth="1" min="9" max="9"/>
    <col width="11" customWidth="1" min="10" max="10"/>
    <col width="13" customWidth="1" min="11" max="11"/>
    <col width="15" customWidth="1" min="12" max="12"/>
    <col width="13" customWidth="1" min="13" max="13"/>
    <col width="15" customWidth="1" min="14" max="14"/>
    <col width="15" customWidth="1" min="15" max="15"/>
    <col width="15" customWidth="1" min="16" max="16"/>
    <col width="28" customWidth="1" min="17" max="17"/>
  </cols>
  <sheetData>
    <row r="1" ht="26" customHeight="1">
      <c r="A1" s="1" t="inlineStr">
        <is>
          <t>Kasboek 2026 - Dagelijkse Kasadministratie</t>
        </is>
      </c>
    </row>
    <row r="2">
      <c r="A2" s="2" t="inlineStr">
        <is>
          <t>Datum</t>
        </is>
      </c>
      <c r="B2" s="2" t="inlineStr">
        <is>
          <t>Transactie-ID</t>
        </is>
      </c>
      <c r="C2" s="2" t="inlineStr">
        <is>
          <t>Omschrijving</t>
        </is>
      </c>
      <c r="D2" s="2" t="inlineStr">
        <is>
          <t>Categorie</t>
        </is>
      </c>
      <c r="E2" s="2" t="inlineStr">
        <is>
          <t>Type</t>
        </is>
      </c>
      <c r="F2" s="2" t="inlineStr">
        <is>
          <t>Relatie / Klant / Leverancier</t>
        </is>
      </c>
      <c r="G2" s="2" t="inlineStr">
        <is>
          <t>Plaats</t>
        </is>
      </c>
      <c r="H2" s="2" t="inlineStr">
        <is>
          <t>Betaalmethode</t>
        </is>
      </c>
      <c r="I2" s="2" t="inlineStr">
        <is>
          <t>Bedrag excl. btw</t>
        </is>
      </c>
      <c r="J2" s="2" t="inlineStr">
        <is>
          <t>Btw-tarief</t>
        </is>
      </c>
      <c r="K2" s="2" t="inlineStr">
        <is>
          <t>Btw-bedrag</t>
        </is>
      </c>
      <c r="L2" s="2" t="inlineStr">
        <is>
          <t>Bedrag incl. btw</t>
        </is>
      </c>
      <c r="M2" s="2" t="inlineStr">
        <is>
          <t>Kasmutatie</t>
        </is>
      </c>
      <c r="N2" s="2" t="inlineStr">
        <is>
          <t>Beginkasstand</t>
        </is>
      </c>
      <c r="O2" s="2" t="inlineStr">
        <is>
          <t>Eindkasstand</t>
        </is>
      </c>
      <c r="P2" s="2" t="inlineStr">
        <is>
          <t>Status</t>
        </is>
      </c>
      <c r="Q2" s="2" t="inlineStr">
        <is>
          <t>Opmerkingen</t>
        </is>
      </c>
    </row>
    <row r="3">
      <c r="A3" s="3" t="inlineStr">
        <is>
          <t>12-01-2026</t>
        </is>
      </c>
      <c r="B3" s="4" t="inlineStr">
        <is>
          <t>KB-0001</t>
        </is>
      </c>
      <c r="C3" s="5" t="inlineStr">
        <is>
          <t>Contante verkoop kantoorartikelen</t>
        </is>
      </c>
      <c r="D3" s="4" t="inlineStr">
        <is>
          <t>Verkoop</t>
        </is>
      </c>
      <c r="E3" s="4" t="inlineStr">
        <is>
          <t>Inkomst</t>
        </is>
      </c>
      <c r="F3" s="5" t="inlineStr">
        <is>
          <t>Sanne de Vries</t>
        </is>
      </c>
      <c r="G3" s="5" t="inlineStr">
        <is>
          <t>Amsterdam</t>
        </is>
      </c>
      <c r="H3" s="4" t="inlineStr">
        <is>
          <t>Contant</t>
        </is>
      </c>
      <c r="I3" s="6" t="n">
        <v>150</v>
      </c>
      <c r="J3" s="7" t="n">
        <v>0.21</v>
      </c>
      <c r="K3" s="8">
        <f>IF(J3=21%,I3*J3,IF(J3=9%,I3*J3,0))</f>
        <v/>
      </c>
      <c r="L3" s="8">
        <f>I3+K3</f>
        <v/>
      </c>
      <c r="M3" s="8">
        <f>IF(E3="Inkomst",L3,-L3)</f>
        <v/>
      </c>
      <c r="N3" s="8" t="n">
        <v>500</v>
      </c>
      <c r="O3" s="8">
        <f>N3+M3</f>
        <v/>
      </c>
      <c r="P3" s="4" t="inlineStr">
        <is>
          <t>Gecontroleerd</t>
        </is>
      </c>
      <c r="Q3" s="5" t="inlineStr">
        <is>
          <t>Verkoop over de toonbank</t>
        </is>
      </c>
    </row>
    <row r="4">
      <c r="A4" s="9" t="inlineStr">
        <is>
          <t>18-01-2026</t>
        </is>
      </c>
      <c r="B4" s="10" t="inlineStr">
        <is>
          <t>KB-0002</t>
        </is>
      </c>
      <c r="C4" s="11" t="inlineStr">
        <is>
          <t>Lunch met klant / representatie</t>
        </is>
      </c>
      <c r="D4" s="10" t="inlineStr">
        <is>
          <t>Representatie</t>
        </is>
      </c>
      <c r="E4" s="10" t="inlineStr">
        <is>
          <t>Uitgave</t>
        </is>
      </c>
      <c r="F4" s="11" t="inlineStr">
        <is>
          <t>Daan Bakker</t>
        </is>
      </c>
      <c r="G4" s="11" t="inlineStr">
        <is>
          <t>Rotterdam</t>
        </is>
      </c>
      <c r="H4" s="10" t="inlineStr">
        <is>
          <t>Pin</t>
        </is>
      </c>
      <c r="I4" s="6" t="n">
        <v>45</v>
      </c>
      <c r="J4" s="7" t="n">
        <v>0.09</v>
      </c>
      <c r="K4" s="12">
        <f>IF(J4=21%,I4*J4,IF(J4=9%,I4*J4,0))</f>
        <v/>
      </c>
      <c r="L4" s="12">
        <f>I4+K4</f>
        <v/>
      </c>
      <c r="M4" s="12">
        <f>IF(E4="Inkomst",L4,-L4)</f>
        <v/>
      </c>
      <c r="N4" s="12">
        <f>O3</f>
        <v/>
      </c>
      <c r="O4" s="12">
        <f>N4+M4</f>
        <v/>
      </c>
      <c r="P4" s="10" t="inlineStr">
        <is>
          <t>Gecontroleerd</t>
        </is>
      </c>
      <c r="Q4" s="11" t="inlineStr">
        <is>
          <t>Zakelijke lunch</t>
        </is>
      </c>
    </row>
    <row r="5">
      <c r="A5" s="3" t="inlineStr">
        <is>
          <t>05-02-2026</t>
        </is>
      </c>
      <c r="B5" s="4" t="inlineStr">
        <is>
          <t>KB-0003</t>
        </is>
      </c>
      <c r="C5" s="5" t="inlineStr">
        <is>
          <t>Training en advies ontvangst</t>
        </is>
      </c>
      <c r="D5" s="4" t="inlineStr">
        <is>
          <t>Dienstverlening</t>
        </is>
      </c>
      <c r="E5" s="4" t="inlineStr">
        <is>
          <t>Inkomst</t>
        </is>
      </c>
      <c r="F5" s="5" t="inlineStr">
        <is>
          <t>Emma Jansen</t>
        </is>
      </c>
      <c r="G5" s="5" t="inlineStr">
        <is>
          <t>Utrecht</t>
        </is>
      </c>
      <c r="H5" s="4" t="inlineStr">
        <is>
          <t>Tikkie</t>
        </is>
      </c>
      <c r="I5" s="6" t="n">
        <v>600</v>
      </c>
      <c r="J5" s="7" t="n">
        <v>0.21</v>
      </c>
      <c r="K5" s="8">
        <f>IF(J5=21%,I5*J5,IF(J5=9%,I5*J5,0))</f>
        <v/>
      </c>
      <c r="L5" s="8">
        <f>I5+K5</f>
        <v/>
      </c>
      <c r="M5" s="8">
        <f>IF(E5="Inkomst",L5,-L5)</f>
        <v/>
      </c>
      <c r="N5" s="8">
        <f>O4</f>
        <v/>
      </c>
      <c r="O5" s="8">
        <f>N5+M5</f>
        <v/>
      </c>
      <c r="P5" s="4" t="inlineStr">
        <is>
          <t>Gecontroleerd</t>
        </is>
      </c>
      <c r="Q5" s="5" t="inlineStr">
        <is>
          <t>Workshop btw-administratie</t>
        </is>
      </c>
    </row>
    <row r="6">
      <c r="A6" s="9" t="inlineStr">
        <is>
          <t>20-02-2026</t>
        </is>
      </c>
      <c r="B6" s="10" t="inlineStr">
        <is>
          <t>KB-0004</t>
        </is>
      </c>
      <c r="C6" s="11" t="inlineStr">
        <is>
          <t>Kleine inkopen kantoorbenodigdheden</t>
        </is>
      </c>
      <c r="D6" s="10" t="inlineStr">
        <is>
          <t>Inkopen</t>
        </is>
      </c>
      <c r="E6" s="10" t="inlineStr">
        <is>
          <t>Uitgave</t>
        </is>
      </c>
      <c r="F6" s="11" t="inlineStr">
        <is>
          <t>Lars Visser</t>
        </is>
      </c>
      <c r="G6" s="11" t="inlineStr">
        <is>
          <t>Eindhoven</t>
        </is>
      </c>
      <c r="H6" s="10" t="inlineStr">
        <is>
          <t>Contant</t>
        </is>
      </c>
      <c r="I6" s="6" t="n">
        <v>32.5</v>
      </c>
      <c r="J6" s="7" t="n">
        <v>0.21</v>
      </c>
      <c r="K6" s="12">
        <f>IF(J6=21%,I6*J6,IF(J6=9%,I6*J6,0))</f>
        <v/>
      </c>
      <c r="L6" s="12">
        <f>I6+K6</f>
        <v/>
      </c>
      <c r="M6" s="12">
        <f>IF(E6="Inkomst",L6,-L6)</f>
        <v/>
      </c>
      <c r="N6" s="12">
        <f>O5</f>
        <v/>
      </c>
      <c r="O6" s="12">
        <f>N6+M6</f>
        <v/>
      </c>
      <c r="P6" s="10" t="inlineStr">
        <is>
          <t>Openstaand</t>
        </is>
      </c>
      <c r="Q6" s="11" t="inlineStr">
        <is>
          <t>Nieten en papier</t>
        </is>
      </c>
    </row>
    <row r="7">
      <c r="A7" s="3" t="inlineStr">
        <is>
          <t>10-03-2026</t>
        </is>
      </c>
      <c r="B7" s="4" t="inlineStr">
        <is>
          <t>KB-0005</t>
        </is>
      </c>
      <c r="C7" s="5" t="inlineStr">
        <is>
          <t>Contante betaling factuur/declaratie</t>
        </is>
      </c>
      <c r="D7" s="4" t="inlineStr">
        <is>
          <t>Kantoorkosten</t>
        </is>
      </c>
      <c r="E7" s="4" t="inlineStr">
        <is>
          <t>Uitgave</t>
        </is>
      </c>
      <c r="F7" s="5" t="inlineStr">
        <is>
          <t>Sophie Mulder</t>
        </is>
      </c>
      <c r="G7" s="5" t="inlineStr">
        <is>
          <t>Den Haag</t>
        </is>
      </c>
      <c r="H7" s="4" t="inlineStr">
        <is>
          <t>Pin</t>
        </is>
      </c>
      <c r="I7" s="6" t="n">
        <v>89.95</v>
      </c>
      <c r="J7" s="7" t="n">
        <v>0.21</v>
      </c>
      <c r="K7" s="8">
        <f>IF(J7=21%,I7*J7,IF(J7=9%,I7*J7,0))</f>
        <v/>
      </c>
      <c r="L7" s="8">
        <f>I7+K7</f>
        <v/>
      </c>
      <c r="M7" s="8">
        <f>IF(E7="Inkomst",L7,-L7)</f>
        <v/>
      </c>
      <c r="N7" s="8">
        <f>O6</f>
        <v/>
      </c>
      <c r="O7" s="8">
        <f>N7+M7</f>
        <v/>
      </c>
      <c r="P7" s="4" t="inlineStr">
        <is>
          <t>Gecontroleerd</t>
        </is>
      </c>
      <c r="Q7" s="5" t="inlineStr">
        <is>
          <t>Declaratie kantoormateriaal</t>
        </is>
      </c>
    </row>
    <row r="8">
      <c r="A8" s="9" t="inlineStr">
        <is>
          <t>22-03-2026</t>
        </is>
      </c>
      <c r="B8" s="10" t="inlineStr">
        <is>
          <t>KB-0006</t>
        </is>
      </c>
      <c r="C8" s="11" t="inlineStr">
        <is>
          <t>Vergoeding / overige ontvangst</t>
        </is>
      </c>
      <c r="D8" s="10" t="inlineStr">
        <is>
          <t>Overige inkomsten</t>
        </is>
      </c>
      <c r="E8" s="10" t="inlineStr">
        <is>
          <t>Inkomst</t>
        </is>
      </c>
      <c r="F8" s="11" t="inlineStr">
        <is>
          <t>Bram Smit</t>
        </is>
      </c>
      <c r="G8" s="11" t="inlineStr">
        <is>
          <t>Groningen</t>
        </is>
      </c>
      <c r="H8" s="10" t="inlineStr">
        <is>
          <t>Overig</t>
        </is>
      </c>
      <c r="I8" s="6" t="n">
        <v>75</v>
      </c>
      <c r="J8" s="7" t="n">
        <v>0</v>
      </c>
      <c r="K8" s="12">
        <f>IF(J8=21%,I8*J8,IF(J8=9%,I8*J8,0))</f>
        <v/>
      </c>
      <c r="L8" s="12">
        <f>I8+K8</f>
        <v/>
      </c>
      <c r="M8" s="12">
        <f>IF(E8="Inkomst",L8,-L8)</f>
        <v/>
      </c>
      <c r="N8" s="12">
        <f>O7</f>
        <v/>
      </c>
      <c r="O8" s="12">
        <f>N8+M8</f>
        <v/>
      </c>
      <c r="P8" s="10" t="inlineStr">
        <is>
          <t>Gecontroleerd</t>
        </is>
      </c>
      <c r="Q8" s="11" t="inlineStr">
        <is>
          <t>Onbelaste vergoeding</t>
        </is>
      </c>
    </row>
    <row r="9">
      <c r="A9" s="3" t="inlineStr">
        <is>
          <t>14-04-2026</t>
        </is>
      </c>
      <c r="B9" s="4" t="inlineStr">
        <is>
          <t>KB-0007</t>
        </is>
      </c>
      <c r="C9" s="5" t="inlineStr">
        <is>
          <t>Parkeerkosten zakelijk bezoek</t>
        </is>
      </c>
      <c r="D9" s="4" t="inlineStr">
        <is>
          <t>Reiskosten</t>
        </is>
      </c>
      <c r="E9" s="4" t="inlineStr">
        <is>
          <t>Uitgave</t>
        </is>
      </c>
      <c r="F9" s="5" t="inlineStr">
        <is>
          <t>Julia de Groot</t>
        </is>
      </c>
      <c r="G9" s="5" t="inlineStr">
        <is>
          <t>Tilburg</t>
        </is>
      </c>
      <c r="H9" s="4" t="inlineStr">
        <is>
          <t>Pin</t>
        </is>
      </c>
      <c r="I9" s="6" t="n">
        <v>12.5</v>
      </c>
      <c r="J9" s="7" t="n">
        <v>0.21</v>
      </c>
      <c r="K9" s="8">
        <f>IF(J9=21%,I9*J9,IF(J9=9%,I9*J9,0))</f>
        <v/>
      </c>
      <c r="L9" s="8">
        <f>I9+K9</f>
        <v/>
      </c>
      <c r="M9" s="8">
        <f>IF(E9="Inkomst",L9,-L9)</f>
        <v/>
      </c>
      <c r="N9" s="8">
        <f>O8</f>
        <v/>
      </c>
      <c r="O9" s="8">
        <f>N9+M9</f>
        <v/>
      </c>
      <c r="P9" s="4" t="inlineStr">
        <is>
          <t>Openstaand</t>
        </is>
      </c>
      <c r="Q9" s="5" t="inlineStr">
        <is>
          <t>Parkeergarage centrum</t>
        </is>
      </c>
    </row>
    <row r="10">
      <c r="A10" s="9" t="inlineStr">
        <is>
          <t>30-04-2026</t>
        </is>
      </c>
      <c r="B10" s="10" t="inlineStr">
        <is>
          <t>KB-0008</t>
        </is>
      </c>
      <c r="C10" s="11" t="inlineStr">
        <is>
          <t>Verkoop / service-ontvangst</t>
        </is>
      </c>
      <c r="D10" s="10" t="inlineStr">
        <is>
          <t>Verkoop</t>
        </is>
      </c>
      <c r="E10" s="10" t="inlineStr">
        <is>
          <t>Inkomst</t>
        </is>
      </c>
      <c r="F10" s="11" t="inlineStr">
        <is>
          <t>Thijs Willems</t>
        </is>
      </c>
      <c r="G10" s="11" t="inlineStr">
        <is>
          <t>Nijmegen</t>
        </is>
      </c>
      <c r="H10" s="10" t="inlineStr">
        <is>
          <t>Tikkie</t>
        </is>
      </c>
      <c r="I10" s="6" t="n">
        <v>240</v>
      </c>
      <c r="J10" s="7" t="n">
        <v>0.21</v>
      </c>
      <c r="K10" s="12">
        <f>IF(J10=21%,I10*J10,IF(J10=9%,I10*J10,0))</f>
        <v/>
      </c>
      <c r="L10" s="12">
        <f>I10+K10</f>
        <v/>
      </c>
      <c r="M10" s="12">
        <f>IF(E10="Inkomst",L10,-L10)</f>
        <v/>
      </c>
      <c r="N10" s="12">
        <f>O9</f>
        <v/>
      </c>
      <c r="O10" s="12">
        <f>N10+M10</f>
        <v/>
      </c>
      <c r="P10" s="10" t="inlineStr">
        <is>
          <t>Gecontroleerd</t>
        </is>
      </c>
      <c r="Q10" s="11" t="inlineStr">
        <is>
          <t>Servicebeurt klant</t>
        </is>
      </c>
    </row>
    <row r="11">
      <c r="A11" s="3" t="inlineStr">
        <is>
          <t>15-05-2026</t>
        </is>
      </c>
      <c r="B11" s="4" t="inlineStr">
        <is>
          <t>KB-0009</t>
        </is>
      </c>
      <c r="C11" s="5" t="inlineStr">
        <is>
          <t>Kassa-afdracht / correctie</t>
        </is>
      </c>
      <c r="D11" s="4" t="inlineStr">
        <is>
          <t>Correctie</t>
        </is>
      </c>
      <c r="E11" s="4" t="inlineStr">
        <is>
          <t>Uitgave</t>
        </is>
      </c>
      <c r="F11" s="5" t="inlineStr">
        <is>
          <t>Lieke Peters</t>
        </is>
      </c>
      <c r="G11" s="5" t="inlineStr">
        <is>
          <t>Haarlem</t>
        </is>
      </c>
      <c r="H11" s="4" t="inlineStr">
        <is>
          <t>Overig</t>
        </is>
      </c>
      <c r="I11" s="6" t="n">
        <v>100</v>
      </c>
      <c r="J11" s="7" t="n">
        <v>0</v>
      </c>
      <c r="K11" s="8">
        <f>IF(J11=21%,I11*J11,IF(J11=9%,I11*J11,0))</f>
        <v/>
      </c>
      <c r="L11" s="8">
        <f>I11+K11</f>
        <v/>
      </c>
      <c r="M11" s="8">
        <f>IF(E11="Inkomst",L11,-L11)</f>
        <v/>
      </c>
      <c r="N11" s="8">
        <f>O10</f>
        <v/>
      </c>
      <c r="O11" s="8">
        <f>N11+M11</f>
        <v/>
      </c>
      <c r="P11" s="4" t="inlineStr">
        <is>
          <t>Openstaand</t>
        </is>
      </c>
      <c r="Q11" s="5" t="inlineStr">
        <is>
          <t>Correctie kasverschil</t>
        </is>
      </c>
    </row>
  </sheetData>
  <autoFilter ref="A2:Q11"/>
  <mergeCells count="1">
    <mergeCell ref="A1:Q1"/>
  </mergeCells>
  <conditionalFormatting sqref="E3:E11">
    <cfRule type="expression" priority="1" dxfId="0">
      <formula>E3="Inkomst"</formula>
    </cfRule>
    <cfRule type="expression" priority="2" dxfId="1">
      <formula>E3="Uitgave"</formula>
    </cfRule>
  </conditionalFormatting>
  <conditionalFormatting sqref="M3:M11">
    <cfRule type="expression" priority="3" dxfId="1">
      <formula>M3&lt;0</formula>
    </cfRule>
    <cfRule type="expression" priority="4" dxfId="0">
      <formula>M3&gt;=0</formula>
    </cfRule>
  </conditionalFormatting>
  <conditionalFormatting sqref="O3:O11">
    <cfRule type="expression" priority="5" dxfId="2">
      <formula>O3&lt;0</formula>
    </cfRule>
  </conditionalFormatting>
  <dataValidations count="4">
    <dataValidation sqref="E3:E31" showErrorMessage="1" showInputMessage="1" allowBlank="1" type="list">
      <formula1>"Inkomst,Uitgave"</formula1>
    </dataValidation>
    <dataValidation sqref="H3:H31" showErrorMessage="1" showInputMessage="1" allowBlank="1" type="list">
      <formula1>"Contant,Pin,Tikkie,Overig"</formula1>
    </dataValidation>
    <dataValidation sqref="P3:P31" showErrorMessage="1" showInputMessage="1" allowBlank="1" type="list">
      <formula1>"Gecontroleerd,Openstaand"</formula1>
    </dataValidation>
    <dataValidation sqref="J3:J31" showErrorMessage="1" showInputMessage="1" allowBlank="1" type="list">
      <formula1>"0.21,0.09,0"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  <col width="30" customWidth="1" min="4" max="4"/>
  </cols>
  <sheetData>
    <row r="1" ht="26" customHeight="1">
      <c r="A1" s="13" t="inlineStr">
        <is>
          <t>Samenvatting Kaspositie 2026</t>
        </is>
      </c>
    </row>
    <row r="2"/>
    <row r="3">
      <c r="A3" s="14" t="inlineStr">
        <is>
          <t>Kerncijfers</t>
        </is>
      </c>
    </row>
    <row r="4">
      <c r="A4" s="15" t="inlineStr">
        <is>
          <t>Totaal ontvangsten</t>
        </is>
      </c>
      <c r="B4" s="16">
        <f>SUMIF('Kasboek'!E3:E11,"Inkomst",'Kasboek'!L3:L11)</f>
        <v/>
      </c>
    </row>
    <row r="5">
      <c r="A5" s="17" t="inlineStr">
        <is>
          <t>Totaal uitgaven</t>
        </is>
      </c>
      <c r="B5" s="18">
        <f>SUMIF('Kasboek'!E3:E11,"Uitgave",'Kasboek'!L3:L11)</f>
        <v/>
      </c>
    </row>
    <row r="6">
      <c r="A6" s="15" t="inlineStr">
        <is>
          <t>Netto kasmutatie</t>
        </is>
      </c>
      <c r="B6" s="16">
        <f>SUM('Kasboek'!M3:M11)</f>
        <v/>
      </c>
    </row>
    <row r="7">
      <c r="A7" s="17" t="inlineStr">
        <is>
          <t>Begin kasstand</t>
        </is>
      </c>
      <c r="B7" s="18">
        <f>'Kasboek'!N3</f>
        <v/>
      </c>
    </row>
    <row r="8">
      <c r="A8" s="15" t="inlineStr">
        <is>
          <t>Eind kasstand</t>
        </is>
      </c>
      <c r="B8" s="16">
        <f>'Kasboek'!O11</f>
        <v/>
      </c>
    </row>
    <row r="9">
      <c r="A9" s="17" t="inlineStr">
        <is>
          <t>Aantal transacties</t>
        </is>
      </c>
      <c r="B9" s="19">
        <f>COUNTA('Kasboek'!B3:B11)</f>
        <v/>
      </c>
    </row>
    <row r="10">
      <c r="A10" s="15" t="inlineStr">
        <is>
          <t>Gemiddelde transactie</t>
        </is>
      </c>
      <c r="B10" s="16">
        <f>IFERROR(AVERAGE('Kasboek'!L3:L11),0)</f>
        <v/>
      </c>
    </row>
    <row r="11"/>
    <row r="12">
      <c r="A12" s="20" t="inlineStr">
        <is>
          <t>Kasstandcontrole</t>
        </is>
      </c>
      <c r="B12" s="21">
        <f>IFERROR(IF(B8&lt;0,"Negatieve kasstand","OK"),"Onbekend")</f>
        <v/>
      </c>
    </row>
    <row r="13"/>
    <row r="14">
      <c r="A14" s="14" t="inlineStr">
        <is>
          <t>Overzicht per categorie</t>
        </is>
      </c>
    </row>
    <row r="15">
      <c r="A15" s="2" t="inlineStr">
        <is>
          <t>Categorie</t>
        </is>
      </c>
      <c r="B15" s="2" t="inlineStr">
        <is>
          <t>Type</t>
        </is>
      </c>
      <c r="C15" s="2" t="inlineStr">
        <is>
          <t>Aantal</t>
        </is>
      </c>
      <c r="D15" s="2" t="inlineStr">
        <is>
          <t>Totaalbedrag</t>
        </is>
      </c>
    </row>
    <row r="16">
      <c r="A16" s="22" t="inlineStr">
        <is>
          <t>Verkoop</t>
        </is>
      </c>
      <c r="B16" s="22" t="inlineStr">
        <is>
          <t>Inkomst</t>
        </is>
      </c>
      <c r="C16" s="22">
        <f>COUNTIFS('Kasboek'!D3:D11,A16,'Kasboek'!E3:E11,B16)</f>
        <v/>
      </c>
      <c r="D16" s="16">
        <f>IFERROR(SUMIFS('Kasboek'!L3:L11,'Kasboek'!D3:D11,A16,'Kasboek'!E3:E11,B16),0)</f>
        <v/>
      </c>
    </row>
    <row r="17">
      <c r="A17" s="23" t="inlineStr">
        <is>
          <t>Dienstverlening</t>
        </is>
      </c>
      <c r="B17" s="23" t="inlineStr">
        <is>
          <t>Inkomst</t>
        </is>
      </c>
      <c r="C17" s="23">
        <f>COUNTIFS('Kasboek'!D3:D11,A17,'Kasboek'!E3:E11,B17)</f>
        <v/>
      </c>
      <c r="D17" s="18">
        <f>IFERROR(SUMIFS('Kasboek'!L3:L11,'Kasboek'!D3:D11,A17,'Kasboek'!E3:E11,B17),0)</f>
        <v/>
      </c>
    </row>
    <row r="18">
      <c r="A18" s="22" t="inlineStr">
        <is>
          <t>Overige inkomsten</t>
        </is>
      </c>
      <c r="B18" s="22" t="inlineStr">
        <is>
          <t>Inkomst</t>
        </is>
      </c>
      <c r="C18" s="22">
        <f>COUNTIFS('Kasboek'!D3:D11,A18,'Kasboek'!E3:E11,B18)</f>
        <v/>
      </c>
      <c r="D18" s="16">
        <f>IFERROR(SUMIFS('Kasboek'!L3:L11,'Kasboek'!D3:D11,A18,'Kasboek'!E3:E11,B18),0)</f>
        <v/>
      </c>
    </row>
    <row r="19">
      <c r="A19" s="23" t="inlineStr">
        <is>
          <t>Representatie</t>
        </is>
      </c>
      <c r="B19" s="23" t="inlineStr">
        <is>
          <t>Uitgave</t>
        </is>
      </c>
      <c r="C19" s="23">
        <f>COUNTIFS('Kasboek'!D3:D11,A19,'Kasboek'!E3:E11,B19)</f>
        <v/>
      </c>
      <c r="D19" s="18">
        <f>IFERROR(SUMIFS('Kasboek'!L3:L11,'Kasboek'!D3:D11,A19,'Kasboek'!E3:E11,B19),0)</f>
        <v/>
      </c>
    </row>
    <row r="20">
      <c r="A20" s="22" t="inlineStr">
        <is>
          <t>Inkopen</t>
        </is>
      </c>
      <c r="B20" s="22" t="inlineStr">
        <is>
          <t>Uitgave</t>
        </is>
      </c>
      <c r="C20" s="22">
        <f>COUNTIFS('Kasboek'!D3:D11,A20,'Kasboek'!E3:E11,B20)</f>
        <v/>
      </c>
      <c r="D20" s="16">
        <f>IFERROR(SUMIFS('Kasboek'!L3:L11,'Kasboek'!D3:D11,A20,'Kasboek'!E3:E11,B20),0)</f>
        <v/>
      </c>
    </row>
    <row r="21">
      <c r="A21" s="23" t="inlineStr">
        <is>
          <t>Kantoorkosten</t>
        </is>
      </c>
      <c r="B21" s="23" t="inlineStr">
        <is>
          <t>Uitgave</t>
        </is>
      </c>
      <c r="C21" s="23">
        <f>COUNTIFS('Kasboek'!D3:D11,A21,'Kasboek'!E3:E11,B21)</f>
        <v/>
      </c>
      <c r="D21" s="18">
        <f>IFERROR(SUMIFS('Kasboek'!L3:L11,'Kasboek'!D3:D11,A21,'Kasboek'!E3:E11,B21),0)</f>
        <v/>
      </c>
    </row>
    <row r="22">
      <c r="A22" s="22" t="inlineStr">
        <is>
          <t>Reiskosten</t>
        </is>
      </c>
      <c r="B22" s="22" t="inlineStr">
        <is>
          <t>Uitgave</t>
        </is>
      </c>
      <c r="C22" s="22">
        <f>COUNTIFS('Kasboek'!D3:D11,A22,'Kasboek'!E3:E11,B22)</f>
        <v/>
      </c>
      <c r="D22" s="16">
        <f>IFERROR(SUMIFS('Kasboek'!L3:L11,'Kasboek'!D3:D11,A22,'Kasboek'!E3:E11,B22),0)</f>
        <v/>
      </c>
    </row>
    <row r="23">
      <c r="A23" s="23" t="inlineStr">
        <is>
          <t>Correctie</t>
        </is>
      </c>
      <c r="B23" s="23" t="inlineStr">
        <is>
          <t>Uitgave</t>
        </is>
      </c>
      <c r="C23" s="23">
        <f>COUNTIFS('Kasboek'!D3:D11,A23,'Kasboek'!E3:E11,B23)</f>
        <v/>
      </c>
      <c r="D23" s="18">
        <f>IFERROR(SUMIFS('Kasboek'!L3:L11,'Kasboek'!D3:D11,A23,'Kasboek'!E3:E11,B23),0)</f>
        <v/>
      </c>
    </row>
    <row r="24"/>
    <row r="25">
      <c r="A25" s="14" t="inlineStr">
        <is>
          <t>Maandoverzicht</t>
        </is>
      </c>
    </row>
    <row r="26">
      <c r="A26" s="2" t="inlineStr">
        <is>
          <t>Maand</t>
        </is>
      </c>
      <c r="B26" s="2" t="inlineStr">
        <is>
          <t>Ontvangsten</t>
        </is>
      </c>
      <c r="C26" s="2" t="inlineStr">
        <is>
          <t>Uitgaven</t>
        </is>
      </c>
      <c r="D26" s="2" t="inlineStr">
        <is>
          <t>Eindkasstand (laatste dag maand)</t>
        </is>
      </c>
    </row>
    <row r="27">
      <c r="A27" s="23" t="inlineStr">
        <is>
          <t>Januari</t>
        </is>
      </c>
      <c r="B27" s="18">
        <f>IFERROR(SUMIFS('Kasboek'!L3:L11,'Kasboek'!E3:E11,"Inkomst",'Kasboek'!A3:A11,"&gt;="&amp;DATE(2026,1,1),'Kasboek'!A3:A11,"&lt;"&amp;DATE(2026,2,1)),0)</f>
        <v/>
      </c>
      <c r="C27" s="18">
        <f>IFERROR(SUMIFS('Kasboek'!L3:L11,'Kasboek'!E3:E11,"Uitgave",'Kasboek'!A3:A11,"&gt;="&amp;DATE(2026,1,1),'Kasboek'!A3:A11,"&lt;"&amp;DATE(2026,2,1)),0)</f>
        <v/>
      </c>
      <c r="D27" s="18">
        <f>IFERROR(SUMIFS('Kasboek'!M3:M11,'Kasboek'!A3:A11,"&lt;"&amp;DATE(2026,2,1))+'Kasboek'!N3,0)</f>
        <v/>
      </c>
    </row>
    <row r="28">
      <c r="A28" s="22" t="inlineStr">
        <is>
          <t>Februari</t>
        </is>
      </c>
      <c r="B28" s="16">
        <f>IFERROR(SUMIFS('Kasboek'!L3:L11,'Kasboek'!E3:E11,"Inkomst",'Kasboek'!A3:A11,"&gt;="&amp;DATE(2026,2,1),'Kasboek'!A3:A11,"&lt;"&amp;DATE(2026,3,1)),0)</f>
        <v/>
      </c>
      <c r="C28" s="16">
        <f>IFERROR(SUMIFS('Kasboek'!L3:L11,'Kasboek'!E3:E11,"Uitgave",'Kasboek'!A3:A11,"&gt;="&amp;DATE(2026,2,1),'Kasboek'!A3:A11,"&lt;"&amp;DATE(2026,3,1)),0)</f>
        <v/>
      </c>
      <c r="D28" s="16">
        <f>IFERROR(SUMIFS('Kasboek'!M3:M11,'Kasboek'!A3:A11,"&lt;"&amp;DATE(2026,3,1))+'Kasboek'!N3,0)</f>
        <v/>
      </c>
    </row>
    <row r="29">
      <c r="A29" s="23" t="inlineStr">
        <is>
          <t>Maart</t>
        </is>
      </c>
      <c r="B29" s="18">
        <f>IFERROR(SUMIFS('Kasboek'!L3:L11,'Kasboek'!E3:E11,"Inkomst",'Kasboek'!A3:A11,"&gt;="&amp;DATE(2026,3,1),'Kasboek'!A3:A11,"&lt;"&amp;DATE(2026,4,1)),0)</f>
        <v/>
      </c>
      <c r="C29" s="18">
        <f>IFERROR(SUMIFS('Kasboek'!L3:L11,'Kasboek'!E3:E11,"Uitgave",'Kasboek'!A3:A11,"&gt;="&amp;DATE(2026,3,1),'Kasboek'!A3:A11,"&lt;"&amp;DATE(2026,4,1)),0)</f>
        <v/>
      </c>
      <c r="D29" s="18">
        <f>IFERROR(SUMIFS('Kasboek'!M3:M11,'Kasboek'!A3:A11,"&lt;"&amp;DATE(2026,4,1))+'Kasboek'!N3,0)</f>
        <v/>
      </c>
    </row>
    <row r="30">
      <c r="A30" s="22" t="inlineStr">
        <is>
          <t>April</t>
        </is>
      </c>
      <c r="B30" s="16">
        <f>IFERROR(SUMIFS('Kasboek'!L3:L11,'Kasboek'!E3:E11,"Inkomst",'Kasboek'!A3:A11,"&gt;="&amp;DATE(2026,4,1),'Kasboek'!A3:A11,"&lt;"&amp;DATE(2026,5,1)),0)</f>
        <v/>
      </c>
      <c r="C30" s="16">
        <f>IFERROR(SUMIFS('Kasboek'!L3:L11,'Kasboek'!E3:E11,"Uitgave",'Kasboek'!A3:A11,"&gt;="&amp;DATE(2026,4,1),'Kasboek'!A3:A11,"&lt;"&amp;DATE(2026,5,1)),0)</f>
        <v/>
      </c>
      <c r="D30" s="16">
        <f>IFERROR(SUMIFS('Kasboek'!M3:M11,'Kasboek'!A3:A11,"&lt;"&amp;DATE(2026,5,1))+'Kasboek'!N3,0)</f>
        <v/>
      </c>
    </row>
    <row r="31">
      <c r="A31" s="23" t="inlineStr">
        <is>
          <t>Mei</t>
        </is>
      </c>
      <c r="B31" s="18">
        <f>IFERROR(SUMIFS('Kasboek'!L3:L11,'Kasboek'!E3:E11,"Inkomst",'Kasboek'!A3:A11,"&gt;="&amp;DATE(2026,5,1),'Kasboek'!A3:A11,"&lt;"&amp;DATE(2026,6,1)),0)</f>
        <v/>
      </c>
      <c r="C31" s="18">
        <f>IFERROR(SUMIFS('Kasboek'!L3:L11,'Kasboek'!E3:E11,"Uitgave",'Kasboek'!A3:A11,"&gt;="&amp;DATE(2026,5,1),'Kasboek'!A3:A11,"&lt;"&amp;DATE(2026,6,1)),0)</f>
        <v/>
      </c>
      <c r="D31" s="18">
        <f>IFERROR(SUMIFS('Kasboek'!M3:M11,'Kasboek'!A3:A11,"&lt;"&amp;DATE(2026,6,1))+'Kasboek'!N3,0)</f>
        <v/>
      </c>
    </row>
    <row r="32">
      <c r="A32" s="22" t="inlineStr">
        <is>
          <t>Juni</t>
        </is>
      </c>
      <c r="B32" s="16">
        <f>IFERROR(SUMIFS('Kasboek'!L3:L11,'Kasboek'!E3:E11,"Inkomst",'Kasboek'!A3:A11,"&gt;="&amp;DATE(2026,6,1),'Kasboek'!A3:A11,"&lt;"&amp;DATE(2026,7,1)),0)</f>
        <v/>
      </c>
      <c r="C32" s="16">
        <f>IFERROR(SUMIFS('Kasboek'!L3:L11,'Kasboek'!E3:E11,"Uitgave",'Kasboek'!A3:A11,"&gt;="&amp;DATE(2026,6,1),'Kasboek'!A3:A11,"&lt;"&amp;DATE(2026,7,1)),0)</f>
        <v/>
      </c>
      <c r="D32" s="16">
        <f>IFERROR(SUMIFS('Kasboek'!M3:M11,'Kasboek'!A3:A11,"&lt;"&amp;DATE(2026,7,1))+'Kasboek'!N3,0)</f>
        <v/>
      </c>
    </row>
  </sheetData>
  <mergeCells count="4">
    <mergeCell ref="A1:F1"/>
    <mergeCell ref="A3:B3"/>
    <mergeCell ref="A14:D14"/>
    <mergeCell ref="A25:D2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8" customWidth="1" min="1" max="1"/>
    <col width="95" customWidth="1" min="2" max="2"/>
  </cols>
  <sheetData>
    <row r="1" ht="26" customHeight="1">
      <c r="A1" s="13" t="inlineStr">
        <is>
          <t>Instructies - Gebruik Kasboek Sjabloon</t>
        </is>
      </c>
    </row>
    <row r="2"/>
    <row r="3" ht="45" customHeight="1">
      <c r="A3" s="24" t="inlineStr">
        <is>
          <t>Doel van dit sjabloon</t>
        </is>
      </c>
      <c r="B3" s="25" t="inlineStr">
        <is>
          <t>Dit kasboek is bedoeld voor dagelijkse kasadministratie volgens Nederlandse standaard, geschikt voor zzp'ers, eenmanszaken en kleine ondernemingen.</t>
        </is>
      </c>
    </row>
    <row r="4" ht="45" customHeight="1">
      <c r="A4" s="26" t="inlineStr">
        <is>
          <t>Transacties invoeren</t>
        </is>
      </c>
      <c r="B4" s="27" t="inlineStr">
        <is>
          <t>Voer op het tabblad 'Kasboek' per kasmutatie een nieuwe regel in: datum, transactie-ID, omschrijving, categorie, type (Inkomst/Uitgave), relatie, plaats, betaalmethode en het bedrag excl. btw. De gele velden zijn invoervelden.</t>
        </is>
      </c>
    </row>
    <row r="5" ht="45" customHeight="1">
      <c r="A5" s="24" t="inlineStr">
        <is>
          <t>Btw-tarieven</t>
        </is>
      </c>
      <c r="B5" s="25" t="inlineStr">
        <is>
          <t>21% is het standaard btw-tarief voor de meeste goederen en diensten. 9% geldt voor bepaalde producten zoals voedingsmiddelen en boeken. 0% geldt voor vrijgestelde of niet-belastbare posten (bijvoorbeeld kasstortingen of correcties).</t>
        </is>
      </c>
    </row>
    <row r="6" ht="45" customHeight="1">
      <c r="A6" s="26" t="inlineStr">
        <is>
          <t>Btw-bedrag en bedrag incl. btw</t>
        </is>
      </c>
      <c r="B6" s="27" t="inlineStr">
        <is>
          <t>Deze kolommen worden automatisch berekend met formules op basis van het ingevoerde bedrag excl. btw en het gekozen btw-tarief. Wijzig deze formules niet handmatig.</t>
        </is>
      </c>
    </row>
    <row r="7" ht="45" customHeight="1">
      <c r="A7" s="24" t="inlineStr">
        <is>
          <t>Kasmutatie en kasstand</t>
        </is>
      </c>
      <c r="B7" s="25" t="inlineStr">
        <is>
          <t>De kolom Kasmutatie toont het bedrag als positief (Inkomst) of negatief (Uitgave). De Beginkasstand van elke regel is gelijk aan de Eindkasstand van de vorige regel, zodat de kaspositie automatisch doorloopt.</t>
        </is>
      </c>
    </row>
    <row r="8" ht="45" customHeight="1">
      <c r="A8" s="26" t="inlineStr">
        <is>
          <t>Controle van de kasstand</t>
        </is>
      </c>
      <c r="B8" s="27" t="inlineStr">
        <is>
          <t>Tel periodiek de fysieke kas en vergelijk deze met de Eindkasstand in het sjabloon. Zet de status op 'Gecontroleerd' zodra dit is gedaan, of 'Openstaand' als dit nog moet gebeuren.</t>
        </is>
      </c>
    </row>
    <row r="9" ht="45" customHeight="1">
      <c r="A9" s="24" t="inlineStr">
        <is>
          <t>Samenvatting en dashboard</t>
        </is>
      </c>
      <c r="B9" s="25" t="inlineStr">
        <is>
          <t>Op het tabblad 'Samenvatting' vindt u de belangrijkste kerncijfers, een overzicht per categorie en per maand, plus grafieken van ontvangsten, uitgaven en de kasontwikkeling.</t>
        </is>
      </c>
    </row>
    <row r="10" ht="45" customHeight="1">
      <c r="A10" s="26" t="inlineStr">
        <is>
          <t>Tips voor zzp en kleine onderneming</t>
        </is>
      </c>
      <c r="B10" s="27" t="inlineStr">
        <is>
          <t>Bewaar bonnetjes en facturen bij elke kastransactie, verwerk mutaties bij voorkeur dagelijks, en gebruik duidelijke omschrijvingen zodat de administratie eenvoudig controleerbaar is voor de boekhouder of Belastingdienst.</t>
        </is>
      </c>
    </row>
    <row r="11" ht="45" customHeight="1">
      <c r="A11" s="24" t="inlineStr">
        <is>
          <t>Let op</t>
        </is>
      </c>
      <c r="B11" s="25" t="inlineStr">
        <is>
          <t>Dit sjabloon vervangt geen officiële boekhoudsoftware, maar is een praktisch hulpmiddel voor overzichtelijke dagelijkse kasregistratie.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2026-07-02T15:08:42Z</dcterms:created>
  <dcterms:modified xmlns:dcterms="http://purl.org/dc/terms/" xmlns:xsi="http://www.w3.org/2001/XMLSchema-instance" xsi:type="dcterms:W3CDTF">2026-07-02T15:08:42Z</dcterms:modified>
</cp:coreProperties>
</file>