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ortingsstaffel" sheetId="1" state="visible" r:id="rId1"/>
    <sheet xmlns:r="http://schemas.openxmlformats.org/officeDocument/2006/relationships" name="Berekening &amp; Samenvatting" sheetId="2" state="visible" r:id="rId2"/>
    <sheet xmlns:r="http://schemas.openxmlformats.org/officeDocument/2006/relationships" name="Instructi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-MM-JJJJ"/>
    <numFmt numFmtId="165" formatCode="&quot;€&quot; #.##0,00"/>
    <numFmt numFmtId="166" formatCode="0,0%"/>
  </numFmts>
  <fonts count="5">
    <font>
      <name val="Calibri"/>
      <family val="2"/>
      <color theme="1"/>
      <sz val="11"/>
      <scheme val="minor"/>
    </font>
    <font>
      <name val="Calibri"/>
      <b val="1"/>
      <color rgb="001E293B"/>
      <sz val="16"/>
    </font>
    <font>
      <name val="Calibri"/>
      <b val="1"/>
      <color rgb="00FFFFFF"/>
      <sz val="11"/>
    </font>
    <font>
      <name val="Calibri"/>
      <sz val="10"/>
    </font>
    <font>
      <name val="Calibri"/>
      <b val="1"/>
      <sz val="10"/>
    </font>
  </fonts>
  <fills count="7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14B8A6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164" fontId="3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165" fontId="3" fillId="3" borderId="1" applyAlignment="1" pivotButton="0" quotePrefix="0" xfId="0">
      <alignment horizontal="center" vertical="center"/>
    </xf>
    <xf numFmtId="166" fontId="3" fillId="3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165" fontId="3" fillId="5" borderId="1" applyAlignment="1" pivotButton="0" quotePrefix="0" xfId="0">
      <alignment horizontal="center" vertical="center"/>
    </xf>
    <xf numFmtId="166" fontId="3" fillId="5" borderId="1" applyAlignment="1" pivotButton="0" quotePrefix="0" xfId="0">
      <alignment horizontal="center" vertical="center"/>
    </xf>
    <xf numFmtId="0" fontId="4" fillId="3" borderId="1" pivotButton="0" quotePrefix="0" xfId="0"/>
    <xf numFmtId="165" fontId="4" fillId="3" borderId="1" pivotButton="0" quotePrefix="0" xfId="0"/>
    <xf numFmtId="0" fontId="2" fillId="6" borderId="0" applyAlignment="1" pivotButton="0" quotePrefix="0" xfId="0">
      <alignment horizontal="center" vertical="center"/>
    </xf>
    <xf numFmtId="0" fontId="3" fillId="3" borderId="1" pivotButton="0" quotePrefix="0" xfId="0"/>
    <xf numFmtId="165" fontId="4" fillId="3" borderId="1" applyAlignment="1" pivotButton="0" quotePrefix="0" xfId="0">
      <alignment horizontal="center" vertical="center"/>
    </xf>
    <xf numFmtId="0" fontId="3" fillId="5" borderId="1" pivotButton="0" quotePrefix="0" xfId="0"/>
    <xf numFmtId="165" fontId="4" fillId="5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  <xf numFmtId="1" fontId="4" fillId="3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right" vertical="top"/>
    </xf>
    <xf numFmtId="0" fontId="3" fillId="3" borderId="1" applyAlignment="1" pivotButton="0" quotePrefix="0" xfId="0">
      <alignment horizontal="left" vertical="top" wrapText="1"/>
    </xf>
    <xf numFmtId="0" fontId="0" fillId="3" borderId="1" pivotButton="0" quotePrefix="0" xfId="0"/>
    <xf numFmtId="0" fontId="4" fillId="5" borderId="1" applyAlignment="1" pivotButton="0" quotePrefix="0" xfId="0">
      <alignment horizontal="right" vertical="top"/>
    </xf>
    <xf numFmtId="0" fontId="3" fillId="5" borderId="1" applyAlignment="1" pivotButton="0" quotePrefix="0" xfId="0">
      <alignment horizontal="left" vertical="top" wrapText="1"/>
    </xf>
    <xf numFmtId="0" fontId="0" fillId="5" borderId="1" pivotButton="0" quotePrefix="0" xfId="0"/>
    <xf numFmtId="0" fontId="0" fillId="3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center" vertical="center"/>
    </xf>
    <xf numFmtId="164" fontId="3" fillId="3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165" fontId="3" fillId="3" borderId="1" applyAlignment="1" pivotButton="0" quotePrefix="0" xfId="0">
      <alignment horizontal="center" vertical="center"/>
    </xf>
    <xf numFmtId="166" fontId="3" fillId="3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  <xf numFmtId="166" fontId="3" fillId="5" borderId="1" applyAlignment="1" pivotButton="0" quotePrefix="0" xfId="0">
      <alignment horizontal="center" vertical="center"/>
    </xf>
    <xf numFmtId="165" fontId="4" fillId="3" borderId="1" pivotButton="0" quotePrefix="0" xfId="0"/>
    <xf numFmtId="165" fontId="4" fillId="3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2">
    <dxf>
      <font>
        <name val="Calibri"/>
        <b val="1"/>
        <color rgb="0016A34A"/>
        <sz val="10"/>
      </font>
    </dxf>
    <dxf>
      <font>
        <name val="Calibri"/>
        <b val="1"/>
        <color rgb="00DC2626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Bruto vs. Netto omzet per klant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'Berekening &amp; Samenvatting'!C26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'Berekening &amp; Samenvatting'!$A$27:$A$36</f>
            </numRef>
          </cat>
          <val>
            <numRef>
              <f>'Berekening &amp; Samenvatting'!$C$27:$C$36</f>
            </numRef>
          </val>
        </ser>
        <ser>
          <idx val="1"/>
          <order val="1"/>
          <tx>
            <strRef>
              <f>'Berekening &amp; Samenvatting'!D26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prstDash val="solid"/>
            </a:ln>
          </spPr>
          <cat>
            <numRef>
              <f>'Berekening &amp; Samenvatting'!$A$27:$A$36</f>
            </numRef>
          </cat>
          <val>
            <numRef>
              <f>'Berekening &amp; Samenvatting'!$D$27:$D$36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Klant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Bedrag (€)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Kortingspercentage per orderdatum</a:t>
            </a:r>
          </a:p>
        </rich>
      </tx>
    </title>
    <plotArea>
      <lineChart>
        <grouping val="standard"/>
        <ser>
          <idx val="0"/>
          <order val="0"/>
          <tx>
            <strRef>
              <f>'Berekening &amp; Samenvatting'!E26</f>
            </strRef>
          </tx>
          <spPr>
            <a:ln xmlns:a="http://schemas.openxmlformats.org/drawingml/2006/main" w="20000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'Berekening &amp; Samenvatting'!$B$27:$B$36</f>
            </numRef>
          </cat>
          <val>
            <numRef>
              <f>'Berekening &amp; Samenvatting'!$E$27:$E$36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Datum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Korting %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Omzetverdeling per productcategorie</a:t>
            </a:r>
          </a:p>
        </rich>
      </tx>
    </title>
    <plotArea>
      <pieChart>
        <varyColors val="1"/>
        <ser>
          <idx val="0"/>
          <order val="0"/>
          <tx>
            <strRef>
              <f>'Berekening &amp; Samenvatting'!B13</f>
            </strRef>
          </tx>
          <spPr>
            <a:ln xmlns:a="http://schemas.openxmlformats.org/drawingml/2006/main">
              <a:prstDash val="solid"/>
            </a:ln>
          </spPr>
          <cat>
            <numRef>
              <f>'Berekening &amp; Samenvatting'!$A$14:$A$17</f>
            </numRef>
          </cat>
          <val>
            <numRef>
              <f>'Berekening &amp; Samenvatting'!$B$14:$B$17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648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21</row>
      <rowOff>0</rowOff>
    </from>
    <ext cx="6480000" cy="36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6</col>
      <colOff>0</colOff>
      <row>40</row>
      <rowOff>0</rowOff>
    </from>
    <ext cx="5040000" cy="360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8" customWidth="1" min="3" max="3"/>
    <col width="14" customWidth="1" min="4" max="4"/>
    <col width="16" customWidth="1" min="5" max="5"/>
    <col width="9" customWidth="1" min="6" max="6"/>
    <col width="15" customWidth="1" min="7" max="7"/>
    <col width="16" customWidth="1" min="8" max="8"/>
    <col width="16" customWidth="1" min="9" max="9"/>
    <col width="14" customWidth="1" min="10" max="10"/>
    <col width="13" customWidth="1" min="11" max="11"/>
    <col width="16" customWidth="1" min="12" max="12"/>
    <col width="11" customWidth="1" min="13" max="13"/>
    <col width="12" customWidth="1" min="14" max="14"/>
    <col width="14" customWidth="1" min="15" max="15"/>
    <col width="14" customWidth="1" min="16" max="16"/>
    <col width="14" customWidth="1" min="17" max="17"/>
    <col width="14" customWidth="1" min="18" max="18"/>
    <col width="11" customWidth="1" min="19" max="19"/>
    <col width="14" customWidth="1" min="20" max="20"/>
    <col width="18" customWidth="1" min="22" max="22"/>
    <col width="13" customWidth="1" min="23" max="23"/>
  </cols>
  <sheetData>
    <row r="1" ht="28" customHeight="1">
      <c r="A1" s="1" t="inlineStr">
        <is>
          <t>Kortingsstaffel - Orderoverzicht 2026</t>
        </is>
      </c>
      <c r="R1" s="2" t="inlineStr">
        <is>
          <t>Staffeltabel</t>
        </is>
      </c>
      <c r="V1" s="2" t="inlineStr">
        <is>
          <t>Klantsegmenten</t>
        </is>
      </c>
    </row>
    <row r="2">
      <c r="A2" s="3" t="inlineStr">
        <is>
          <t>Ordernummer</t>
        </is>
      </c>
      <c r="B2" s="3" t="inlineStr">
        <is>
          <t>Datum</t>
        </is>
      </c>
      <c r="C2" s="3" t="inlineStr">
        <is>
          <t>Klantnaam</t>
        </is>
      </c>
      <c r="D2" s="3" t="inlineStr">
        <is>
          <t>Plaats</t>
        </is>
      </c>
      <c r="E2" s="3" t="inlineStr">
        <is>
          <t>Productcategorie</t>
        </is>
      </c>
      <c r="F2" s="3" t="inlineStr">
        <is>
          <t>Aantal</t>
        </is>
      </c>
      <c r="G2" s="3" t="inlineStr">
        <is>
          <t>Stukprijs excl. btw</t>
        </is>
      </c>
      <c r="H2" s="3" t="inlineStr">
        <is>
          <t>Brutobedrag excl. btw</t>
        </is>
      </c>
      <c r="I2" s="3" t="inlineStr">
        <is>
          <t>Omzetstaffel drempel</t>
        </is>
      </c>
      <c r="J2" s="3" t="inlineStr">
        <is>
          <t>Kortingspercentage</t>
        </is>
      </c>
      <c r="K2" s="3" t="inlineStr">
        <is>
          <t>Korting bedrag</t>
        </is>
      </c>
      <c r="L2" s="3" t="inlineStr">
        <is>
          <t>Nettobedrag excl. btw</t>
        </is>
      </c>
      <c r="M2" s="3" t="inlineStr">
        <is>
          <t>Btw-tarief</t>
        </is>
      </c>
      <c r="N2" s="3" t="inlineStr">
        <is>
          <t>Btw-bedrag</t>
        </is>
      </c>
      <c r="O2" s="3" t="inlineStr">
        <is>
          <t>Totaal incl. btw</t>
        </is>
      </c>
      <c r="P2" s="3" t="inlineStr">
        <is>
          <t>Status</t>
        </is>
      </c>
      <c r="Q2" s="3" t="inlineStr">
        <is>
          <t>Klantsegment</t>
        </is>
      </c>
      <c r="R2" s="4" t="inlineStr">
        <is>
          <t>Drempel omzet</t>
        </is>
      </c>
      <c r="S2" s="4" t="inlineStr">
        <is>
          <t>Korting %</t>
        </is>
      </c>
      <c r="T2" s="4" t="inlineStr">
        <is>
          <t>Omschrijving</t>
        </is>
      </c>
      <c r="V2" s="4" t="inlineStr">
        <is>
          <t>Klantnaam</t>
        </is>
      </c>
      <c r="W2" s="4" t="inlineStr">
        <is>
          <t>Segment</t>
        </is>
      </c>
    </row>
    <row r="3">
      <c r="A3" s="5" t="inlineStr">
        <is>
          <t>ORD-1001</t>
        </is>
      </c>
      <c r="B3" s="37" t="n">
        <v>46027</v>
      </c>
      <c r="C3" s="7" t="inlineStr">
        <is>
          <t>Sanne de Vries</t>
        </is>
      </c>
      <c r="D3" s="7" t="inlineStr">
        <is>
          <t>Amsterdam</t>
        </is>
      </c>
      <c r="E3" s="5" t="inlineStr">
        <is>
          <t>Diensten</t>
        </is>
      </c>
      <c r="F3" s="8" t="n">
        <v>4</v>
      </c>
      <c r="G3" s="38" t="n">
        <v>80</v>
      </c>
      <c r="H3" s="39">
        <f>F3*G3</f>
        <v/>
      </c>
      <c r="I3" s="39">
        <f>VLOOKUP(H3,$R$3:$T$7,1,TRUE)</f>
        <v/>
      </c>
      <c r="J3" s="40">
        <f>VLOOKUP(H3,$R$3:$T$7,2,TRUE)</f>
        <v/>
      </c>
      <c r="K3" s="39">
        <f>H3*J3</f>
        <v/>
      </c>
      <c r="L3" s="39">
        <f>H3-K3</f>
        <v/>
      </c>
      <c r="M3" s="41" t="n">
        <v>0.21</v>
      </c>
      <c r="N3" s="39">
        <f>L3*M3</f>
        <v/>
      </c>
      <c r="O3" s="39">
        <f>L3+N3</f>
        <v/>
      </c>
      <c r="P3" s="5">
        <f>IF(L3&gt;=1000,"Gekwalificeerd","Normaal")</f>
        <v/>
      </c>
      <c r="Q3" s="5">
        <f>IFERROR(VLOOKUP(C3,$V$3:$W$12,2,FALSE),"Onbekend")</f>
        <v/>
      </c>
      <c r="R3" s="39" t="n">
        <v>0</v>
      </c>
      <c r="S3" s="40" t="n">
        <v>0</v>
      </c>
      <c r="T3" s="5" t="inlineStr">
        <is>
          <t>Geen korting</t>
        </is>
      </c>
      <c r="V3" s="5" t="inlineStr">
        <is>
          <t>Sanne de Vries</t>
        </is>
      </c>
      <c r="W3" s="5" t="inlineStr">
        <is>
          <t>Particulier</t>
        </is>
      </c>
    </row>
    <row r="4">
      <c r="A4" s="13" t="inlineStr">
        <is>
          <t>ORD-1002</t>
        </is>
      </c>
      <c r="B4" s="42" t="n">
        <v>46065</v>
      </c>
      <c r="C4" s="15" t="inlineStr">
        <is>
          <t>Daan Jansen</t>
        </is>
      </c>
      <c r="D4" s="15" t="inlineStr">
        <is>
          <t>Rotterdam</t>
        </is>
      </c>
      <c r="E4" s="13" t="inlineStr">
        <is>
          <t>Verpakking</t>
        </is>
      </c>
      <c r="F4" s="8" t="n">
        <v>10</v>
      </c>
      <c r="G4" s="38" t="n">
        <v>115</v>
      </c>
      <c r="H4" s="43">
        <f>F4*G4</f>
        <v/>
      </c>
      <c r="I4" s="43">
        <f>VLOOKUP(H4,$R$3:$T$7,1,TRUE)</f>
        <v/>
      </c>
      <c r="J4" s="44">
        <f>VLOOKUP(H4,$R$3:$T$7,2,TRUE)</f>
        <v/>
      </c>
      <c r="K4" s="43">
        <f>H4*J4</f>
        <v/>
      </c>
      <c r="L4" s="43">
        <f>H4-K4</f>
        <v/>
      </c>
      <c r="M4" s="41" t="n">
        <v>0.21</v>
      </c>
      <c r="N4" s="43">
        <f>L4*M4</f>
        <v/>
      </c>
      <c r="O4" s="43">
        <f>L4+N4</f>
        <v/>
      </c>
      <c r="P4" s="13">
        <f>IF(L4&gt;=1000,"Gekwalificeerd","Normaal")</f>
        <v/>
      </c>
      <c r="Q4" s="13">
        <f>IFERROR(VLOOKUP(C4,$V$3:$W$12,2,FALSE),"Onbekend")</f>
        <v/>
      </c>
      <c r="R4" s="43" t="n">
        <v>500</v>
      </c>
      <c r="S4" s="44" t="n">
        <v>0.02</v>
      </c>
      <c r="T4" s="13" t="inlineStr">
        <is>
          <t>Brons</t>
        </is>
      </c>
      <c r="V4" s="13" t="inlineStr">
        <is>
          <t>Daan Jansen</t>
        </is>
      </c>
      <c r="W4" s="13" t="inlineStr">
        <is>
          <t>Zakelijk</t>
        </is>
      </c>
    </row>
    <row r="5">
      <c r="A5" s="5" t="inlineStr">
        <is>
          <t>ORD-1003</t>
        </is>
      </c>
      <c r="B5" s="37" t="n">
        <v>46101</v>
      </c>
      <c r="C5" s="7" t="inlineStr">
        <is>
          <t>Emma Bakker</t>
        </is>
      </c>
      <c r="D5" s="7" t="inlineStr">
        <is>
          <t>Utrecht</t>
        </is>
      </c>
      <c r="E5" s="5" t="inlineStr">
        <is>
          <t>Software</t>
        </is>
      </c>
      <c r="F5" s="8" t="n">
        <v>8</v>
      </c>
      <c r="G5" s="38" t="n">
        <v>350</v>
      </c>
      <c r="H5" s="39">
        <f>F5*G5</f>
        <v/>
      </c>
      <c r="I5" s="39">
        <f>VLOOKUP(H5,$R$3:$T$7,1,TRUE)</f>
        <v/>
      </c>
      <c r="J5" s="40">
        <f>VLOOKUP(H5,$R$3:$T$7,2,TRUE)</f>
        <v/>
      </c>
      <c r="K5" s="39">
        <f>H5*J5</f>
        <v/>
      </c>
      <c r="L5" s="39">
        <f>H5-K5</f>
        <v/>
      </c>
      <c r="M5" s="41" t="n">
        <v>0.21</v>
      </c>
      <c r="N5" s="39">
        <f>L5*M5</f>
        <v/>
      </c>
      <c r="O5" s="39">
        <f>L5+N5</f>
        <v/>
      </c>
      <c r="P5" s="5">
        <f>IF(L5&gt;=1000,"Gekwalificeerd","Normaal")</f>
        <v/>
      </c>
      <c r="Q5" s="5">
        <f>IFERROR(VLOOKUP(C5,$V$3:$W$12,2,FALSE),"Onbekend")</f>
        <v/>
      </c>
      <c r="R5" s="39" t="n">
        <v>1000</v>
      </c>
      <c r="S5" s="40" t="n">
        <v>0.05</v>
      </c>
      <c r="T5" s="5" t="inlineStr">
        <is>
          <t>Zilver</t>
        </is>
      </c>
      <c r="V5" s="5" t="inlineStr">
        <is>
          <t>Emma Bakker</t>
        </is>
      </c>
      <c r="W5" s="5" t="inlineStr">
        <is>
          <t>Zakelijk</t>
        </is>
      </c>
    </row>
    <row r="6">
      <c r="A6" s="13" t="inlineStr">
        <is>
          <t>ORD-1004</t>
        </is>
      </c>
      <c r="B6" s="42" t="n">
        <v>46120</v>
      </c>
      <c r="C6" s="15" t="inlineStr">
        <is>
          <t>Lars Visser</t>
        </is>
      </c>
      <c r="D6" s="15" t="inlineStr">
        <is>
          <t>Eindhoven</t>
        </is>
      </c>
      <c r="E6" s="13" t="inlineStr">
        <is>
          <t>Diensten</t>
        </is>
      </c>
      <c r="F6" s="8" t="n">
        <v>3</v>
      </c>
      <c r="G6" s="38" t="n">
        <v>150</v>
      </c>
      <c r="H6" s="43">
        <f>F6*G6</f>
        <v/>
      </c>
      <c r="I6" s="43">
        <f>VLOOKUP(H6,$R$3:$T$7,1,TRUE)</f>
        <v/>
      </c>
      <c r="J6" s="44">
        <f>VLOOKUP(H6,$R$3:$T$7,2,TRUE)</f>
        <v/>
      </c>
      <c r="K6" s="43">
        <f>H6*J6</f>
        <v/>
      </c>
      <c r="L6" s="43">
        <f>H6-K6</f>
        <v/>
      </c>
      <c r="M6" s="41" t="n">
        <v>0.09</v>
      </c>
      <c r="N6" s="43">
        <f>L6*M6</f>
        <v/>
      </c>
      <c r="O6" s="43">
        <f>L6+N6</f>
        <v/>
      </c>
      <c r="P6" s="13">
        <f>IF(L6&gt;=1000,"Gekwalificeerd","Normaal")</f>
        <v/>
      </c>
      <c r="Q6" s="13">
        <f>IFERROR(VLOOKUP(C6,$V$3:$W$12,2,FALSE),"Onbekend")</f>
        <v/>
      </c>
      <c r="R6" s="43" t="n">
        <v>2500</v>
      </c>
      <c r="S6" s="44" t="n">
        <v>0.075</v>
      </c>
      <c r="T6" s="13" t="inlineStr">
        <is>
          <t>Goud</t>
        </is>
      </c>
      <c r="V6" s="13" t="inlineStr">
        <is>
          <t>Lars Visser</t>
        </is>
      </c>
      <c r="W6" s="13" t="inlineStr">
        <is>
          <t>Particulier</t>
        </is>
      </c>
    </row>
    <row r="7">
      <c r="A7" s="5" t="inlineStr">
        <is>
          <t>ORD-1005</t>
        </is>
      </c>
      <c r="B7" s="37" t="n">
        <v>46157</v>
      </c>
      <c r="C7" s="7" t="inlineStr">
        <is>
          <t>Sophie Meijer</t>
        </is>
      </c>
      <c r="D7" s="7" t="inlineStr">
        <is>
          <t>Groningen</t>
        </is>
      </c>
      <c r="E7" s="5" t="inlineStr">
        <is>
          <t>Hardware</t>
        </is>
      </c>
      <c r="F7" s="8" t="n">
        <v>14</v>
      </c>
      <c r="G7" s="38" t="n">
        <v>400</v>
      </c>
      <c r="H7" s="39">
        <f>F7*G7</f>
        <v/>
      </c>
      <c r="I7" s="39">
        <f>VLOOKUP(H7,$R$3:$T$7,1,TRUE)</f>
        <v/>
      </c>
      <c r="J7" s="40">
        <f>VLOOKUP(H7,$R$3:$T$7,2,TRUE)</f>
        <v/>
      </c>
      <c r="K7" s="39">
        <f>H7*J7</f>
        <v/>
      </c>
      <c r="L7" s="39">
        <f>H7-K7</f>
        <v/>
      </c>
      <c r="M7" s="41" t="n">
        <v>0.21</v>
      </c>
      <c r="N7" s="39">
        <f>L7*M7</f>
        <v/>
      </c>
      <c r="O7" s="39">
        <f>L7+N7</f>
        <v/>
      </c>
      <c r="P7" s="5">
        <f>IF(L7&gt;=1000,"Gekwalificeerd","Normaal")</f>
        <v/>
      </c>
      <c r="Q7" s="5">
        <f>IFERROR(VLOOKUP(C7,$V$3:$W$12,2,FALSE),"Onbekend")</f>
        <v/>
      </c>
      <c r="R7" s="39" t="n">
        <v>5000</v>
      </c>
      <c r="S7" s="40" t="n">
        <v>0.1</v>
      </c>
      <c r="T7" s="5" t="inlineStr">
        <is>
          <t>Platina</t>
        </is>
      </c>
      <c r="V7" s="5" t="inlineStr">
        <is>
          <t>Sophie Meijer</t>
        </is>
      </c>
      <c r="W7" s="5" t="inlineStr">
        <is>
          <t>Zakelijk</t>
        </is>
      </c>
    </row>
    <row r="8">
      <c r="A8" s="13" t="inlineStr">
        <is>
          <t>ORD-1006</t>
        </is>
      </c>
      <c r="B8" s="42" t="n">
        <v>46195</v>
      </c>
      <c r="C8" s="15" t="inlineStr">
        <is>
          <t>Bram de Boer</t>
        </is>
      </c>
      <c r="D8" s="15" t="inlineStr">
        <is>
          <t>Den Haag</t>
        </is>
      </c>
      <c r="E8" s="13" t="inlineStr">
        <is>
          <t>Verpakking</t>
        </is>
      </c>
      <c r="F8" s="8" t="n">
        <v>7</v>
      </c>
      <c r="G8" s="38" t="n">
        <v>140</v>
      </c>
      <c r="H8" s="43">
        <f>F8*G8</f>
        <v/>
      </c>
      <c r="I8" s="43">
        <f>VLOOKUP(H8,$R$3:$T$7,1,TRUE)</f>
        <v/>
      </c>
      <c r="J8" s="44">
        <f>VLOOKUP(H8,$R$3:$T$7,2,TRUE)</f>
        <v/>
      </c>
      <c r="K8" s="43">
        <f>H8*J8</f>
        <v/>
      </c>
      <c r="L8" s="43">
        <f>H8-K8</f>
        <v/>
      </c>
      <c r="M8" s="41" t="n">
        <v>0.21</v>
      </c>
      <c r="N8" s="43">
        <f>L8*M8</f>
        <v/>
      </c>
      <c r="O8" s="43">
        <f>L8+N8</f>
        <v/>
      </c>
      <c r="P8" s="13">
        <f>IF(L8&gt;=1000,"Gekwalificeerd","Normaal")</f>
        <v/>
      </c>
      <c r="Q8" s="13">
        <f>IFERROR(VLOOKUP(C8,$V$3:$W$12,2,FALSE),"Onbekend")</f>
        <v/>
      </c>
      <c r="V8" s="13" t="inlineStr">
        <is>
          <t>Bram de Boer</t>
        </is>
      </c>
      <c r="W8" s="13" t="inlineStr">
        <is>
          <t>Particulier</t>
        </is>
      </c>
    </row>
    <row r="9">
      <c r="A9" s="5" t="inlineStr">
        <is>
          <t>ORD-1007</t>
        </is>
      </c>
      <c r="B9" s="37" t="n">
        <v>46237</v>
      </c>
      <c r="C9" s="7" t="inlineStr">
        <is>
          <t>Julia van Dijk</t>
        </is>
      </c>
      <c r="D9" s="7" t="inlineStr">
        <is>
          <t>Tilburg</t>
        </is>
      </c>
      <c r="E9" s="5" t="inlineStr">
        <is>
          <t>Software</t>
        </is>
      </c>
      <c r="F9" s="8" t="n">
        <v>5</v>
      </c>
      <c r="G9" s="38" t="n">
        <v>350</v>
      </c>
      <c r="H9" s="39">
        <f>F9*G9</f>
        <v/>
      </c>
      <c r="I9" s="39">
        <f>VLOOKUP(H9,$R$3:$T$7,1,TRUE)</f>
        <v/>
      </c>
      <c r="J9" s="40">
        <f>VLOOKUP(H9,$R$3:$T$7,2,TRUE)</f>
        <v/>
      </c>
      <c r="K9" s="39">
        <f>H9*J9</f>
        <v/>
      </c>
      <c r="L9" s="39">
        <f>H9-K9</f>
        <v/>
      </c>
      <c r="M9" s="41" t="n">
        <v>0.21</v>
      </c>
      <c r="N9" s="39">
        <f>L9*M9</f>
        <v/>
      </c>
      <c r="O9" s="39">
        <f>L9+N9</f>
        <v/>
      </c>
      <c r="P9" s="5">
        <f>IF(L9&gt;=1000,"Gekwalificeerd","Normaal")</f>
        <v/>
      </c>
      <c r="Q9" s="5">
        <f>IFERROR(VLOOKUP(C9,$V$3:$W$12,2,FALSE),"Onbekend")</f>
        <v/>
      </c>
      <c r="V9" s="5" t="inlineStr">
        <is>
          <t>Julia van Dijk</t>
        </is>
      </c>
      <c r="W9" s="5" t="inlineStr">
        <is>
          <t>Zakelijk</t>
        </is>
      </c>
    </row>
    <row r="10">
      <c r="A10" s="13" t="inlineStr">
        <is>
          <t>ORD-1008</t>
        </is>
      </c>
      <c r="B10" s="42" t="n">
        <v>46282</v>
      </c>
      <c r="C10" s="15" t="inlineStr">
        <is>
          <t>Thijs Peters</t>
        </is>
      </c>
      <c r="D10" s="15" t="inlineStr">
        <is>
          <t>Nijmegen</t>
        </is>
      </c>
      <c r="E10" s="13" t="inlineStr">
        <is>
          <t>Diensten</t>
        </is>
      </c>
      <c r="F10" s="8" t="n">
        <v>8</v>
      </c>
      <c r="G10" s="38" t="n">
        <v>400</v>
      </c>
      <c r="H10" s="43">
        <f>F10*G10</f>
        <v/>
      </c>
      <c r="I10" s="43">
        <f>VLOOKUP(H10,$R$3:$T$7,1,TRUE)</f>
        <v/>
      </c>
      <c r="J10" s="44">
        <f>VLOOKUP(H10,$R$3:$T$7,2,TRUE)</f>
        <v/>
      </c>
      <c r="K10" s="43">
        <f>H10*J10</f>
        <v/>
      </c>
      <c r="L10" s="43">
        <f>H10-K10</f>
        <v/>
      </c>
      <c r="M10" s="41" t="n">
        <v>0.21</v>
      </c>
      <c r="N10" s="43">
        <f>L10*M10</f>
        <v/>
      </c>
      <c r="O10" s="43">
        <f>L10+N10</f>
        <v/>
      </c>
      <c r="P10" s="13">
        <f>IF(L10&gt;=1000,"Gekwalificeerd","Normaal")</f>
        <v/>
      </c>
      <c r="Q10" s="13">
        <f>IFERROR(VLOOKUP(C10,$V$3:$W$12,2,FALSE),"Onbekend")</f>
        <v/>
      </c>
      <c r="V10" s="13" t="inlineStr">
        <is>
          <t>Thijs Peters</t>
        </is>
      </c>
      <c r="W10" s="13" t="inlineStr">
        <is>
          <t>Particulier</t>
        </is>
      </c>
    </row>
    <row r="11">
      <c r="A11" s="5" t="inlineStr">
        <is>
          <t>ORD-1009</t>
        </is>
      </c>
      <c r="B11" s="37" t="n">
        <v>46304</v>
      </c>
      <c r="C11" s="7" t="inlineStr">
        <is>
          <t>Lieke Smit</t>
        </is>
      </c>
      <c r="D11" s="7" t="inlineStr">
        <is>
          <t>Breda</t>
        </is>
      </c>
      <c r="E11" s="5" t="inlineStr">
        <is>
          <t>Hardware</t>
        </is>
      </c>
      <c r="F11" s="8" t="n">
        <v>4</v>
      </c>
      <c r="G11" s="38" t="n">
        <v>190</v>
      </c>
      <c r="H11" s="39">
        <f>F11*G11</f>
        <v/>
      </c>
      <c r="I11" s="39">
        <f>VLOOKUP(H11,$R$3:$T$7,1,TRUE)</f>
        <v/>
      </c>
      <c r="J11" s="40">
        <f>VLOOKUP(H11,$R$3:$T$7,2,TRUE)</f>
        <v/>
      </c>
      <c r="K11" s="39">
        <f>H11*J11</f>
        <v/>
      </c>
      <c r="L11" s="39">
        <f>H11-K11</f>
        <v/>
      </c>
      <c r="M11" s="41" t="n">
        <v>0.21</v>
      </c>
      <c r="N11" s="39">
        <f>L11*M11</f>
        <v/>
      </c>
      <c r="O11" s="39">
        <f>L11+N11</f>
        <v/>
      </c>
      <c r="P11" s="5">
        <f>IF(L11&gt;=1000,"Gekwalificeerd","Normaal")</f>
        <v/>
      </c>
      <c r="Q11" s="5">
        <f>IFERROR(VLOOKUP(C11,$V$3:$W$12,2,FALSE),"Onbekend")</f>
        <v/>
      </c>
      <c r="V11" s="5" t="inlineStr">
        <is>
          <t>Lieke Smit</t>
        </is>
      </c>
      <c r="W11" s="5" t="inlineStr">
        <is>
          <t>Zakelijk</t>
        </is>
      </c>
    </row>
    <row r="12">
      <c r="A12" s="13" t="inlineStr">
        <is>
          <t>ORD-1010</t>
        </is>
      </c>
      <c r="B12" s="42" t="n">
        <v>46344</v>
      </c>
      <c r="C12" s="15" t="inlineStr">
        <is>
          <t>Ruben Mulder</t>
        </is>
      </c>
      <c r="D12" s="15" t="inlineStr">
        <is>
          <t>Haarlem</t>
        </is>
      </c>
      <c r="E12" s="13" t="inlineStr">
        <is>
          <t>Verpakking</t>
        </is>
      </c>
      <c r="F12" s="8" t="n">
        <v>9</v>
      </c>
      <c r="G12" s="38" t="n">
        <v>550</v>
      </c>
      <c r="H12" s="43">
        <f>F12*G12</f>
        <v/>
      </c>
      <c r="I12" s="43">
        <f>VLOOKUP(H12,$R$3:$T$7,1,TRUE)</f>
        <v/>
      </c>
      <c r="J12" s="44">
        <f>VLOOKUP(H12,$R$3:$T$7,2,TRUE)</f>
        <v/>
      </c>
      <c r="K12" s="43">
        <f>H12*J12</f>
        <v/>
      </c>
      <c r="L12" s="43">
        <f>H12-K12</f>
        <v/>
      </c>
      <c r="M12" s="41" t="n">
        <v>0.21</v>
      </c>
      <c r="N12" s="43">
        <f>L12*M12</f>
        <v/>
      </c>
      <c r="O12" s="43">
        <f>L12+N12</f>
        <v/>
      </c>
      <c r="P12" s="13">
        <f>IF(L12&gt;=1000,"Gekwalificeerd","Normaal")</f>
        <v/>
      </c>
      <c r="Q12" s="13">
        <f>IFERROR(VLOOKUP(C12,$V$3:$W$12,2,FALSE),"Onbekend")</f>
        <v/>
      </c>
      <c r="V12" s="13" t="inlineStr">
        <is>
          <t>Ruben Mulder</t>
        </is>
      </c>
      <c r="W12" s="13" t="inlineStr">
        <is>
          <t>Zakelijk</t>
        </is>
      </c>
    </row>
    <row r="13"/>
    <row r="14">
      <c r="E14" s="18" t="inlineStr">
        <is>
          <t>TOTAAL</t>
        </is>
      </c>
      <c r="H14" s="45">
        <f>SUM(H3:H12)</f>
        <v/>
      </c>
      <c r="K14" s="45">
        <f>SUM(K3:K12)</f>
        <v/>
      </c>
      <c r="L14" s="45">
        <f>SUM(L3:L12)</f>
        <v/>
      </c>
      <c r="N14" s="45">
        <f>SUM(N3:N12)</f>
        <v/>
      </c>
      <c r="O14" s="45">
        <f>SUM(O3:O12)</f>
        <v/>
      </c>
    </row>
  </sheetData>
  <mergeCells count="3">
    <mergeCell ref="A1:P1"/>
    <mergeCell ref="R1:T1"/>
    <mergeCell ref="V1:W1"/>
  </mergeCells>
  <conditionalFormatting sqref="P3:P12">
    <cfRule type="expression" priority="1" dxfId="0" stopIfTrue="1">
      <formula>P3="Gekwalificeerd"</formula>
    </cfRule>
    <cfRule type="expression" priority="2" dxfId="1" stopIfTrue="1">
      <formula>P3="Normaal"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24" customWidth="1" min="1" max="1"/>
    <col width="20" customWidth="1" min="2" max="2"/>
    <col width="18" customWidth="1" min="3" max="3"/>
    <col width="16" customWidth="1" min="4" max="4"/>
    <col width="14" customWidth="1" min="5" max="5"/>
  </cols>
  <sheetData>
    <row r="1" ht="28" customHeight="1">
      <c r="A1" s="1" t="inlineStr">
        <is>
          <t>Berekening &amp; Samenvatting</t>
        </is>
      </c>
    </row>
    <row r="2"/>
    <row r="3">
      <c r="A3" s="20" t="inlineStr">
        <is>
          <t>Kerncijfers</t>
        </is>
      </c>
    </row>
    <row r="4">
      <c r="A4" s="21" t="inlineStr">
        <is>
          <t>Totaal bruto omzet</t>
        </is>
      </c>
      <c r="B4" s="46">
        <f>SUM(Kortingsstaffel!H:H)</f>
        <v/>
      </c>
    </row>
    <row r="5">
      <c r="A5" s="23" t="inlineStr">
        <is>
          <t>Totaal korting</t>
        </is>
      </c>
      <c r="B5" s="47">
        <f>SUM(Kortingsstaffel!K:K)</f>
        <v/>
      </c>
    </row>
    <row r="6">
      <c r="A6" s="21" t="inlineStr">
        <is>
          <t>Totaal netto omzet</t>
        </is>
      </c>
      <c r="B6" s="46">
        <f>SUM(Kortingsstaffel!L:L)</f>
        <v/>
      </c>
    </row>
    <row r="7">
      <c r="A7" s="23" t="inlineStr">
        <is>
          <t>Gemiddelde korting %</t>
        </is>
      </c>
      <c r="B7" s="48">
        <f>AVERAGE(Kortingsstaffel!J3:J12)</f>
        <v/>
      </c>
    </row>
    <row r="8">
      <c r="A8" s="21" t="inlineStr">
        <is>
          <t>Aantal orders</t>
        </is>
      </c>
      <c r="B8" s="26">
        <f>COUNTA(Kortingsstaffel!A3:A12)</f>
        <v/>
      </c>
    </row>
    <row r="9">
      <c r="A9" s="23" t="inlineStr">
        <is>
          <t>Aantal Gekwalificeerd</t>
        </is>
      </c>
      <c r="B9" s="27">
        <f>COUNTIF(Kortingsstaffel!P:P,"Gekwalificeerd")</f>
        <v/>
      </c>
    </row>
    <row r="10">
      <c r="A10" s="21" t="inlineStr">
        <is>
          <t>Aantal Normaal</t>
        </is>
      </c>
      <c r="B10" s="26">
        <f>COUNTIF(Kortingsstaffel!P:P,"Normaal")</f>
        <v/>
      </c>
    </row>
    <row r="11"/>
    <row r="12">
      <c r="A12" s="20" t="inlineStr">
        <is>
          <t>Omzet per productcategorie</t>
        </is>
      </c>
    </row>
    <row r="13">
      <c r="A13" s="28" t="inlineStr">
        <is>
          <t>Categorie</t>
        </is>
      </c>
      <c r="B13" s="28" t="inlineStr">
        <is>
          <t>Netto omzet</t>
        </is>
      </c>
    </row>
    <row r="14">
      <c r="A14" s="5" t="inlineStr">
        <is>
          <t>Diensten</t>
        </is>
      </c>
      <c r="B14" s="39">
        <f>SUMIF(Kortingsstaffel!E:E,"Diensten",Kortingsstaffel!L:L)</f>
        <v/>
      </c>
    </row>
    <row r="15">
      <c r="A15" s="13" t="inlineStr">
        <is>
          <t>Verpakking</t>
        </is>
      </c>
      <c r="B15" s="43">
        <f>SUMIF(Kortingsstaffel!E:E,"Verpakking",Kortingsstaffel!L:L)</f>
        <v/>
      </c>
    </row>
    <row r="16">
      <c r="A16" s="5" t="inlineStr">
        <is>
          <t>Software</t>
        </is>
      </c>
      <c r="B16" s="39">
        <f>SUMIF(Kortingsstaffel!E:E,"Software",Kortingsstaffel!L:L)</f>
        <v/>
      </c>
    </row>
    <row r="17">
      <c r="A17" s="13" t="inlineStr">
        <is>
          <t>Hardware</t>
        </is>
      </c>
      <c r="B17" s="43">
        <f>SUMIF(Kortingsstaffel!E:E,"Hardware",Kortingsstaffel!L:L)</f>
        <v/>
      </c>
    </row>
    <row r="18"/>
    <row r="19">
      <c r="A19" s="20" t="inlineStr">
        <is>
          <t>Top 3 klanten (netto omzet)</t>
        </is>
      </c>
    </row>
    <row r="20">
      <c r="A20" s="28" t="inlineStr">
        <is>
          <t>Rang</t>
        </is>
      </c>
      <c r="B20" s="28" t="inlineStr">
        <is>
          <t>Klantnaam</t>
        </is>
      </c>
      <c r="C20" s="28" t="inlineStr">
        <is>
          <t>Netto omzet</t>
        </is>
      </c>
    </row>
    <row r="21">
      <c r="A21" s="5" t="n">
        <v>1</v>
      </c>
      <c r="B21" s="5">
        <f>IFERROR(INDEX(Kortingsstaffel!$C$3:$C$12,MATCH(C21,Kortingsstaffel!$L$3:$L$12,0)),"")</f>
        <v/>
      </c>
      <c r="C21" s="39">
        <f>LARGE(Kortingsstaffel!$L$3:$L$12,1)</f>
        <v/>
      </c>
    </row>
    <row r="22">
      <c r="A22" s="13" t="n">
        <v>2</v>
      </c>
      <c r="B22" s="13">
        <f>IFERROR(INDEX(Kortingsstaffel!$C$3:$C$12,MATCH(C22,Kortingsstaffel!$L$3:$L$12,0)),"")</f>
        <v/>
      </c>
      <c r="C22" s="43">
        <f>LARGE(Kortingsstaffel!$L$3:$L$12,2)</f>
        <v/>
      </c>
    </row>
    <row r="23">
      <c r="A23" s="5" t="n">
        <v>3</v>
      </c>
      <c r="B23" s="5">
        <f>IFERROR(INDEX(Kortingsstaffel!$C$3:$C$12,MATCH(C23,Kortingsstaffel!$L$3:$L$12,0)),"")</f>
        <v/>
      </c>
      <c r="C23" s="39">
        <f>LARGE(Kortingsstaffel!$L$3:$L$12,3)</f>
        <v/>
      </c>
    </row>
    <row r="24"/>
    <row r="25">
      <c r="A25" s="20" t="inlineStr">
        <is>
          <t>Data voor grafieken</t>
        </is>
      </c>
    </row>
    <row r="26">
      <c r="A26" s="28" t="inlineStr">
        <is>
          <t>Klantnaam</t>
        </is>
      </c>
      <c r="B26" s="28" t="inlineStr">
        <is>
          <t>Datum</t>
        </is>
      </c>
      <c r="C26" s="28" t="inlineStr">
        <is>
          <t>Bruto omzet</t>
        </is>
      </c>
      <c r="D26" s="28" t="inlineStr">
        <is>
          <t>Netto omzet</t>
        </is>
      </c>
      <c r="E26" s="28" t="inlineStr">
        <is>
          <t>Korting %</t>
        </is>
      </c>
    </row>
    <row r="27">
      <c r="A27" s="5">
        <f>Kortingsstaffel!C3</f>
        <v/>
      </c>
      <c r="B27" s="37">
        <f>Kortingsstaffel!B3</f>
        <v/>
      </c>
      <c r="C27" s="39">
        <f>Kortingsstaffel!H3</f>
        <v/>
      </c>
      <c r="D27" s="39">
        <f>Kortingsstaffel!L3</f>
        <v/>
      </c>
      <c r="E27" s="40">
        <f>Kortingsstaffel!J3</f>
        <v/>
      </c>
    </row>
    <row r="28">
      <c r="A28" s="13">
        <f>Kortingsstaffel!C4</f>
        <v/>
      </c>
      <c r="B28" s="42">
        <f>Kortingsstaffel!B4</f>
        <v/>
      </c>
      <c r="C28" s="43">
        <f>Kortingsstaffel!H4</f>
        <v/>
      </c>
      <c r="D28" s="43">
        <f>Kortingsstaffel!L4</f>
        <v/>
      </c>
      <c r="E28" s="44">
        <f>Kortingsstaffel!J4</f>
        <v/>
      </c>
    </row>
    <row r="29">
      <c r="A29" s="5">
        <f>Kortingsstaffel!C5</f>
        <v/>
      </c>
      <c r="B29" s="37">
        <f>Kortingsstaffel!B5</f>
        <v/>
      </c>
      <c r="C29" s="39">
        <f>Kortingsstaffel!H5</f>
        <v/>
      </c>
      <c r="D29" s="39">
        <f>Kortingsstaffel!L5</f>
        <v/>
      </c>
      <c r="E29" s="40">
        <f>Kortingsstaffel!J5</f>
        <v/>
      </c>
    </row>
    <row r="30">
      <c r="A30" s="13">
        <f>Kortingsstaffel!C6</f>
        <v/>
      </c>
      <c r="B30" s="42">
        <f>Kortingsstaffel!B6</f>
        <v/>
      </c>
      <c r="C30" s="43">
        <f>Kortingsstaffel!H6</f>
        <v/>
      </c>
      <c r="D30" s="43">
        <f>Kortingsstaffel!L6</f>
        <v/>
      </c>
      <c r="E30" s="44">
        <f>Kortingsstaffel!J6</f>
        <v/>
      </c>
    </row>
    <row r="31">
      <c r="A31" s="5">
        <f>Kortingsstaffel!C7</f>
        <v/>
      </c>
      <c r="B31" s="37">
        <f>Kortingsstaffel!B7</f>
        <v/>
      </c>
      <c r="C31" s="39">
        <f>Kortingsstaffel!H7</f>
        <v/>
      </c>
      <c r="D31" s="39">
        <f>Kortingsstaffel!L7</f>
        <v/>
      </c>
      <c r="E31" s="40">
        <f>Kortingsstaffel!J7</f>
        <v/>
      </c>
    </row>
    <row r="32">
      <c r="A32" s="13">
        <f>Kortingsstaffel!C8</f>
        <v/>
      </c>
      <c r="B32" s="42">
        <f>Kortingsstaffel!B8</f>
        <v/>
      </c>
      <c r="C32" s="43">
        <f>Kortingsstaffel!H8</f>
        <v/>
      </c>
      <c r="D32" s="43">
        <f>Kortingsstaffel!L8</f>
        <v/>
      </c>
      <c r="E32" s="44">
        <f>Kortingsstaffel!J8</f>
        <v/>
      </c>
    </row>
    <row r="33">
      <c r="A33" s="5">
        <f>Kortingsstaffel!C9</f>
        <v/>
      </c>
      <c r="B33" s="37">
        <f>Kortingsstaffel!B9</f>
        <v/>
      </c>
      <c r="C33" s="39">
        <f>Kortingsstaffel!H9</f>
        <v/>
      </c>
      <c r="D33" s="39">
        <f>Kortingsstaffel!L9</f>
        <v/>
      </c>
      <c r="E33" s="40">
        <f>Kortingsstaffel!J9</f>
        <v/>
      </c>
    </row>
    <row r="34">
      <c r="A34" s="13">
        <f>Kortingsstaffel!C10</f>
        <v/>
      </c>
      <c r="B34" s="42">
        <f>Kortingsstaffel!B10</f>
        <v/>
      </c>
      <c r="C34" s="43">
        <f>Kortingsstaffel!H10</f>
        <v/>
      </c>
      <c r="D34" s="43">
        <f>Kortingsstaffel!L10</f>
        <v/>
      </c>
      <c r="E34" s="44">
        <f>Kortingsstaffel!J10</f>
        <v/>
      </c>
    </row>
    <row r="35">
      <c r="A35" s="5">
        <f>Kortingsstaffel!C11</f>
        <v/>
      </c>
      <c r="B35" s="37">
        <f>Kortingsstaffel!B11</f>
        <v/>
      </c>
      <c r="C35" s="39">
        <f>Kortingsstaffel!H11</f>
        <v/>
      </c>
      <c r="D35" s="39">
        <f>Kortingsstaffel!L11</f>
        <v/>
      </c>
      <c r="E35" s="40">
        <f>Kortingsstaffel!J11</f>
        <v/>
      </c>
    </row>
    <row r="36">
      <c r="A36" s="13">
        <f>Kortingsstaffel!C12</f>
        <v/>
      </c>
      <c r="B36" s="42">
        <f>Kortingsstaffel!B12</f>
        <v/>
      </c>
      <c r="C36" s="43">
        <f>Kortingsstaffel!H12</f>
        <v/>
      </c>
      <c r="D36" s="43">
        <f>Kortingsstaffel!L12</f>
        <v/>
      </c>
      <c r="E36" s="44">
        <f>Kortingsstaffel!J12</f>
        <v/>
      </c>
    </row>
  </sheetData>
  <mergeCells count="5">
    <mergeCell ref="A1:F1"/>
    <mergeCell ref="A3:B3"/>
    <mergeCell ref="A12:B12"/>
    <mergeCell ref="A19:C19"/>
    <mergeCell ref="A25:E25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30" customWidth="1" min="3" max="3"/>
    <col width="30" customWidth="1" min="4" max="4"/>
  </cols>
  <sheetData>
    <row r="1" ht="28" customHeight="1">
      <c r="A1" s="1" t="inlineStr">
        <is>
          <t>Instructies - Kortingsstaffel Sjabloon</t>
        </is>
      </c>
    </row>
    <row r="2"/>
    <row r="3">
      <c r="A3" s="20" t="inlineStr">
        <is>
          <t>Algemene uitleg</t>
        </is>
      </c>
    </row>
    <row r="4" ht="30" customHeight="1">
      <c r="A4" s="29" t="inlineStr">
        <is>
          <t>1.</t>
        </is>
      </c>
      <c r="B4" s="30" t="inlineStr">
        <is>
          <t>Vul alleen de gele cellen in: Aantal (F), Stukprijs excl. btw (G) en Btw-tarief (M).</t>
        </is>
      </c>
      <c r="C4" s="49" t="n"/>
      <c r="D4" s="50" t="n"/>
    </row>
    <row r="5" ht="30" customHeight="1">
      <c r="A5" s="32" t="inlineStr">
        <is>
          <t>2.</t>
        </is>
      </c>
      <c r="B5" s="33" t="inlineStr">
        <is>
          <t>Het kortingspercentage (J) wordt automatisch bepaald op basis van de staffeltabel rechts (kolommen R t/m T).</t>
        </is>
      </c>
      <c r="C5" s="49" t="n"/>
      <c r="D5" s="50" t="n"/>
    </row>
    <row r="6" ht="30" customHeight="1">
      <c r="A6" s="29" t="inlineStr">
        <is>
          <t>3.</t>
        </is>
      </c>
      <c r="B6" s="30" t="inlineStr">
        <is>
          <t>De staffeltabel is aanpasbaar: wijzig de drempels en percentages naar wens, de formules werken automatisch mee.</t>
        </is>
      </c>
      <c r="C6" s="49" t="n"/>
      <c r="D6" s="50" t="n"/>
    </row>
    <row r="7" ht="30" customHeight="1">
      <c r="A7" s="32" t="inlineStr">
        <is>
          <t>4.</t>
        </is>
      </c>
      <c r="B7" s="33" t="inlineStr">
        <is>
          <t>Btw-tarief is standaard 21%, gebruik 9% of 0% voor uitzonderingen zoals boeken of medische diensten.</t>
        </is>
      </c>
      <c r="C7" s="49" t="n"/>
      <c r="D7" s="50" t="n"/>
    </row>
    <row r="8" ht="30" customHeight="1">
      <c r="A8" s="29" t="inlineStr">
        <is>
          <t>5.</t>
        </is>
      </c>
      <c r="B8" s="30" t="inlineStr">
        <is>
          <t>Controleer altijd of orderbedragen exclusief btw zijn ingevoerd in kolom G (Stukprijs excl. btw).</t>
        </is>
      </c>
      <c r="C8" s="49" t="n"/>
      <c r="D8" s="50" t="n"/>
    </row>
    <row r="9" ht="30" customHeight="1">
      <c r="A9" s="32" t="inlineStr">
        <is>
          <t>6.</t>
        </is>
      </c>
      <c r="B9" s="33" t="inlineStr">
        <is>
          <t>De status (P) wordt 'Gekwalificeerd' bij een nettobedrag vanaf € 1.000,00, anders 'Normaal'.</t>
        </is>
      </c>
      <c r="C9" s="49" t="n"/>
      <c r="D9" s="50" t="n"/>
    </row>
    <row r="10" ht="30" customHeight="1">
      <c r="A10" s="29" t="inlineStr">
        <is>
          <t>7.</t>
        </is>
      </c>
      <c r="B10" s="30" t="inlineStr">
        <is>
          <t>Het klantsegment (Q) wordt automatisch opgehaald uit de tabel in kolommen V en W.</t>
        </is>
      </c>
      <c r="C10" s="49" t="n"/>
      <c r="D10" s="50" t="n"/>
    </row>
    <row r="11" ht="30" customHeight="1">
      <c r="A11" s="32" t="inlineStr">
        <is>
          <t>8.</t>
        </is>
      </c>
      <c r="B11" s="33" t="inlineStr">
        <is>
          <t>Op het tabblad Berekening &amp; Samenvatting vind je totalen, gemiddelden en grafieken op basis van de ingevoerde orders.</t>
        </is>
      </c>
      <c r="C11" s="49" t="n"/>
      <c r="D11" s="50" t="n"/>
    </row>
    <row r="12" ht="30" customHeight="1">
      <c r="A12" s="29" t="inlineStr">
        <is>
          <t>9.</t>
        </is>
      </c>
      <c r="B12" s="30" t="inlineStr">
        <is>
          <t>Wijzig geen formules in de witte cellen, dit kan de berekeningen verstoren.</t>
        </is>
      </c>
      <c r="C12" s="49" t="n"/>
      <c r="D12" s="50" t="n"/>
    </row>
    <row r="13" ht="30" customHeight="1">
      <c r="A13" s="32" t="inlineStr">
        <is>
          <t>10.</t>
        </is>
      </c>
      <c r="B13" s="33" t="inlineStr">
        <is>
          <t>Voeg nieuwe orders toe onderaan de tabel en kopieer de formules van kolom H t/m Q naar beneden.</t>
        </is>
      </c>
      <c r="C13" s="49" t="n"/>
      <c r="D13" s="50" t="n"/>
    </row>
    <row r="14"/>
    <row r="15">
      <c r="A15" s="20" t="inlineStr">
        <is>
          <t>Staffel-logica</t>
        </is>
      </c>
    </row>
    <row r="16">
      <c r="A16" s="35" t="inlineStr">
        <is>
          <t>-</t>
        </is>
      </c>
      <c r="B16" s="30" t="inlineStr">
        <is>
          <t>€ 0,00 - € 499,99 bruto omzet: 0% korting (Geen korting)</t>
        </is>
      </c>
      <c r="C16" s="49" t="n"/>
      <c r="D16" s="50" t="n"/>
    </row>
    <row r="17">
      <c r="A17" s="36" t="inlineStr">
        <is>
          <t>-</t>
        </is>
      </c>
      <c r="B17" s="33" t="inlineStr">
        <is>
          <t>€ 500,00 - € 999,99 bruto omzet: 2% korting (Brons)</t>
        </is>
      </c>
      <c r="C17" s="49" t="n"/>
      <c r="D17" s="50" t="n"/>
    </row>
    <row r="18">
      <c r="A18" s="35" t="inlineStr">
        <is>
          <t>-</t>
        </is>
      </c>
      <c r="B18" s="30" t="inlineStr">
        <is>
          <t>€ 1.000,00 - € 2.499,99 bruto omzet: 5% korting (Zilver)</t>
        </is>
      </c>
      <c r="C18" s="49" t="n"/>
      <c r="D18" s="50" t="n"/>
    </row>
    <row r="19">
      <c r="A19" s="36" t="inlineStr">
        <is>
          <t>-</t>
        </is>
      </c>
      <c r="B19" s="33" t="inlineStr">
        <is>
          <t>€ 2.500,00 - € 4.999,99 bruto omzet: 7,5% korting (Goud)</t>
        </is>
      </c>
      <c r="C19" s="49" t="n"/>
      <c r="D19" s="50" t="n"/>
    </row>
    <row r="20">
      <c r="A20" s="35" t="inlineStr">
        <is>
          <t>-</t>
        </is>
      </c>
      <c r="B20" s="30" t="inlineStr">
        <is>
          <t>€ 5.000,00 en hoger bruto omzet: 10% korting (Platina)</t>
        </is>
      </c>
      <c r="C20" s="49" t="n"/>
      <c r="D20" s="50" t="n"/>
    </row>
  </sheetData>
  <mergeCells count="18">
    <mergeCell ref="A1:D1"/>
    <mergeCell ref="A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  <mergeCell ref="B16:D16"/>
    <mergeCell ref="B17:D17"/>
    <mergeCell ref="B18:D18"/>
    <mergeCell ref="B19:D19"/>
    <mergeCell ref="B20:D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2026-07-02T22:01:37Z</dcterms:created>
  <dcterms:modified xmlns:dcterms="http://purl.org/dc/terms/" xmlns:xsi="http://www.w3.org/2001/XMLSchema-instance" xsi:type="dcterms:W3CDTF">2026-07-02T22:01:37Z</dcterms:modified>
</cp:coreProperties>
</file>