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quiditeitsprognose" sheetId="1" state="visible" r:id="rId1"/>
    <sheet xmlns:r="http://schemas.openxmlformats.org/officeDocument/2006/relationships" name="Scenario's" sheetId="2" state="visible" r:id="rId2"/>
    <sheet xmlns:r="http://schemas.openxmlformats.org/officeDocument/2006/relationships" name="Assumpties" sheetId="3" state="visible" r:id="rId3"/>
    <sheet xmlns:r="http://schemas.openxmlformats.org/officeDocument/2006/relationships" name="Instructi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mmm-yyyy"/>
    <numFmt numFmtId="165" formatCode="&quot;€&quot; #.##0,00"/>
    <numFmt numFmtId="166" formatCode="dd-mm-yyyy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b val="1"/>
    </font>
    <font>
      <b val="1"/>
      <color rgb="000F766E"/>
      <sz val="11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E2E8F0"/>
      </patternFill>
    </fill>
    <fill>
      <patternFill patternType="solid">
        <fgColor rgb="00C8102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  <xf numFmtId="165" fontId="0" fillId="5" borderId="1" pivotButton="0" quotePrefix="0" xfId="0"/>
    <xf numFmtId="165" fontId="0" fillId="4" borderId="1" pivotButton="0" quotePrefix="0" xfId="0"/>
    <xf numFmtId="0" fontId="0" fillId="5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165" fontId="0" fillId="0" borderId="1" pivotButton="0" quotePrefix="0" xfId="0"/>
    <xf numFmtId="0" fontId="0" fillId="0" borderId="1" applyAlignment="1" pivotButton="0" quotePrefix="0" xfId="0">
      <alignment horizontal="center" vertical="center" wrapText="1"/>
    </xf>
    <xf numFmtId="0" fontId="3" fillId="6" borderId="1" pivotButton="0" quotePrefix="0" xfId="0"/>
    <xf numFmtId="165" fontId="3" fillId="6" borderId="1" pivotButton="0" quotePrefix="0" xfId="0"/>
    <xf numFmtId="0" fontId="2" fillId="7" borderId="1" pivotButton="0" quotePrefix="0" xfId="0"/>
    <xf numFmtId="0" fontId="0" fillId="5" borderId="1" pivotButton="0" quotePrefix="0" xfId="0"/>
    <xf numFmtId="9" fontId="0" fillId="5" borderId="1" pivotButton="0" quotePrefix="0" xfId="0"/>
    <xf numFmtId="166" fontId="0" fillId="5" borderId="1" pivotButton="0" quotePrefix="0" xfId="0"/>
    <xf numFmtId="0" fontId="0" fillId="0" borderId="1" pivotButton="0" quotePrefix="0" xfId="0"/>
    <xf numFmtId="9" fontId="0" fillId="0" borderId="1" pivotButton="0" quotePrefix="0" xfId="0"/>
    <xf numFmtId="166" fontId="0" fillId="0" borderId="1" pivotButton="0" quotePrefix="0" xfId="0"/>
    <xf numFmtId="164" fontId="0" fillId="5" borderId="1" pivotButton="0" quotePrefix="0" xfId="0"/>
    <xf numFmtId="164" fontId="0" fillId="0" borderId="1" pivotButton="0" quotePrefix="0" xfId="0"/>
    <xf numFmtId="1" fontId="0" fillId="5" borderId="1" pivotButton="0" quotePrefix="0" xfId="0"/>
    <xf numFmtId="0" fontId="0" fillId="5" borderId="1" applyAlignment="1" pivotButton="0" quotePrefix="0" xfId="0">
      <alignment vertical="center"/>
    </xf>
    <xf numFmtId="165" fontId="0" fillId="4" borderId="1" applyAlignment="1" pivotButton="0" quotePrefix="0" xfId="0">
      <alignment vertical="center"/>
    </xf>
    <xf numFmtId="0" fontId="0" fillId="5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vertical="center"/>
    </xf>
    <xf numFmtId="0" fontId="0" fillId="0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vertical="center"/>
    </xf>
    <xf numFmtId="9" fontId="0" fillId="4" borderId="1" applyAlignment="1" pivotButton="0" quotePrefix="0" xfId="0">
      <alignment vertical="center"/>
    </xf>
    <xf numFmtId="165" fontId="0" fillId="0" borderId="1" applyAlignment="1" pivotButton="0" quotePrefix="0" xfId="0">
      <alignment vertical="center"/>
    </xf>
    <xf numFmtId="9" fontId="0" fillId="4" borderId="1" pivotButton="0" quotePrefix="0" xfId="0"/>
    <xf numFmtId="0" fontId="4" fillId="0" borderId="1" pivotButton="0" quotePrefix="0" xfId="0"/>
    <xf numFmtId="0" fontId="0" fillId="0" borderId="0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center" vertical="center" wrapText="1"/>
    </xf>
    <xf numFmtId="165" fontId="0" fillId="5" borderId="1" pivotButton="0" quotePrefix="0" xfId="0"/>
    <xf numFmtId="165" fontId="0" fillId="4" borderId="1" pivotButton="0" quotePrefix="0" xfId="0"/>
    <xf numFmtId="164" fontId="0" fillId="0" borderId="1" applyAlignment="1" pivotButton="0" quotePrefix="0" xfId="0">
      <alignment horizontal="center" vertical="center" wrapText="1"/>
    </xf>
    <xf numFmtId="165" fontId="0" fillId="0" borderId="1" pivotButton="0" quotePrefix="0" xfId="0"/>
    <xf numFmtId="165" fontId="3" fillId="6" borderId="1" pivotButton="0" quotePrefix="0" xfId="0"/>
    <xf numFmtId="166" fontId="0" fillId="5" borderId="1" pivotButton="0" quotePrefix="0" xfId="0"/>
    <xf numFmtId="166" fontId="0" fillId="0" borderId="1" pivotButton="0" quotePrefix="0" xfId="0"/>
    <xf numFmtId="164" fontId="0" fillId="5" borderId="1" pivotButton="0" quotePrefix="0" xfId="0"/>
    <xf numFmtId="164" fontId="0" fillId="0" borderId="1" pivotButton="0" quotePrefix="0" xfId="0"/>
    <xf numFmtId="165" fontId="0" fillId="4" borderId="1" applyAlignment="1" pivotButton="0" quotePrefix="0" xfId="0">
      <alignment vertical="center"/>
    </xf>
    <xf numFmtId="165" fontId="0" fillId="0" borderId="1" applyAlignment="1" pivotButton="0" quotePrefix="0" xfId="0">
      <alignment vertical="center"/>
    </xf>
  </cellXfs>
  <cellStyles count="1">
    <cellStyle name="Normal" xfId="0" builtinId="0" hidden="0"/>
  </cellStyles>
  <dxfs count="4"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DC2626"/>
      </font>
    </dxf>
    <dxf>
      <font>
        <b val="1"/>
        <color rgb="0016A34A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Liquiditeitsontwikkeling per maand</a:t>
            </a:r>
          </a:p>
        </rich>
      </tx>
    </title>
    <plotArea>
      <lineChart>
        <grouping val="standard"/>
        <ser>
          <idx val="0"/>
          <order val="0"/>
          <tx>
            <strRef>
              <f>'Liquiditeitsprognose'!B3</f>
            </strRef>
          </tx>
          <spPr>
            <a:ln xmlns:a="http://schemas.openxmlformats.org/drawingml/2006/main" w="20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'Liquiditeitsprognose'!$A$4:$A$15</f>
            </numRef>
          </cat>
          <val>
            <numRef>
              <f>'Liquiditeitsprognose'!$B$4:$B$15</f>
            </numRef>
          </val>
        </ser>
        <ser>
          <idx val="1"/>
          <order val="1"/>
          <tx>
            <strRef>
              <f>'Liquiditeitsprognose'!M3</f>
            </strRef>
          </tx>
          <spPr>
            <a:ln xmlns:a="http://schemas.openxmlformats.org/drawingml/2006/main" w="20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'Liquiditeitsprognose'!$A$4:$A$15</f>
            </numRef>
          </cat>
          <val>
            <numRef>
              <f>'Liquiditeitsprognose'!$M$4:$M$15</f>
            </numRef>
          </val>
        </ser>
        <ser>
          <idx val="2"/>
          <order val="2"/>
          <tx>
            <strRef>
              <f>'Liquiditeitsprognose'!N3</f>
            </strRef>
          </tx>
          <spPr>
            <a:ln xmlns:a="http://schemas.openxmlformats.org/drawingml/2006/main"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'Liquiditeitsprognose'!$A$4:$A$15</f>
            </numRef>
          </cat>
          <val>
            <numRef>
              <f>'Liquiditeitsprognose'!$N$4:$N$15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Maand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Bedrag (EUR)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Ontvangen betalingen vs. totale uitgaven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'Liquiditeitsprognose'!D3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'Liquiditeitsprognose'!$A$4:$A$15</f>
            </numRef>
          </cat>
          <val>
            <numRef>
              <f>'Liquiditeitsprognose'!$D$4:$D$15</f>
            </numRef>
          </val>
        </ser>
        <ser>
          <idx val="1"/>
          <order val="1"/>
          <tx>
            <strRef>
              <f>'Liquiditeitsprognose'!K3</f>
            </strRef>
          </tx>
          <spPr>
            <a:ln xmlns:a="http://schemas.openxmlformats.org/drawingml/2006/main">
              <a:prstDash val="solid"/>
            </a:ln>
          </spPr>
          <cat>
            <numRef>
              <f>'Liquiditeitsprognose'!$A$4:$A$15</f>
            </numRef>
          </cat>
          <val>
            <numRef>
              <f>'Liquiditeitsprognose'!$K$4:$K$15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Maand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Bedrag (EUR)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Eind saldo per scenario</a:t>
            </a:r>
          </a:p>
        </rich>
      </tx>
    </title>
    <plotArea>
      <lineChart>
        <grouping val="standard"/>
        <ser>
          <idx val="0"/>
          <order val="0"/>
          <tx>
            <strRef>
              <f>'Scenario''s'!E3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'Scenario''s'!$A$4:$A$15</f>
            </numRef>
          </cat>
          <val>
            <numRef>
              <f>'Scenario''s'!$E$4:$E$15</f>
            </numRef>
          </val>
        </ser>
        <ser>
          <idx val="1"/>
          <order val="1"/>
          <tx>
            <strRef>
              <f>'Scenario''s'!F3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'Scenario''s'!$A$4:$A$15</f>
            </numRef>
          </cat>
          <val>
            <numRef>
              <f>'Scenario''s'!$F$4:$F$15</f>
            </numRef>
          </val>
        </ser>
        <ser>
          <idx val="2"/>
          <order val="2"/>
          <tx>
            <strRef>
              <f>'Scenario''s'!G3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'Scenario''s'!$A$4:$A$15</f>
            </numRef>
          </cat>
          <val>
            <numRef>
              <f>'Scenario''s'!$G$4:$G$15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Maand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Eind saldo (EUR)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16</col>
      <colOff>0</colOff>
      <row>2</row>
      <rowOff>0</rowOff>
    </from>
    <ext cx="792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16</col>
      <colOff>0</colOff>
      <row>21</row>
      <rowOff>0</rowOff>
    </from>
    <ext cx="79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9</col>
      <colOff>0</colOff>
      <row>2</row>
      <rowOff>0</rowOff>
    </from>
    <ext cx="792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2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6" customWidth="1" min="3" max="3"/>
    <col width="18" customWidth="1" min="4" max="4"/>
    <col width="20" customWidth="1" min="5" max="5"/>
    <col width="16" customWidth="1" min="6" max="6"/>
    <col width="16" customWidth="1" min="7" max="7"/>
    <col width="20" customWidth="1" min="8" max="8"/>
    <col width="14" customWidth="1" min="9" max="9"/>
    <col width="14" customWidth="1" min="10" max="10"/>
    <col width="15" customWidth="1" min="11" max="11"/>
    <col width="15" customWidth="1" min="12" max="12"/>
    <col width="14" customWidth="1" min="13" max="13"/>
    <col width="14" customWidth="1" min="14" max="14"/>
    <col width="13" customWidth="1" min="15" max="15"/>
  </cols>
  <sheetData>
    <row r="1" ht="26" customHeight="1">
      <c r="A1" s="1" t="inlineStr">
        <is>
          <t>Liquiditeitsprognose 12 maanden - 2026</t>
        </is>
      </c>
    </row>
    <row r="2"/>
    <row r="3">
      <c r="A3" s="2" t="inlineStr">
        <is>
          <t>Maand</t>
        </is>
      </c>
      <c r="B3" s="2" t="inlineStr">
        <is>
          <t>Begin saldo</t>
        </is>
      </c>
      <c r="C3" s="2" t="inlineStr">
        <is>
          <t>Omzet excl. btw</t>
        </is>
      </c>
      <c r="D3" s="2" t="inlineStr">
        <is>
          <t>Ontvangen betalingen</t>
        </is>
      </c>
      <c r="E3" s="2" t="inlineStr">
        <is>
          <t>Inkoop / directe kosten</t>
        </is>
      </c>
      <c r="F3" s="2" t="inlineStr">
        <is>
          <t>Personeelskosten</t>
        </is>
      </c>
      <c r="G3" s="2" t="inlineStr">
        <is>
          <t>Huur / vaste lasten</t>
        </is>
      </c>
      <c r="H3" s="2" t="inlineStr">
        <is>
          <t>Belasting / btw-reservering</t>
        </is>
      </c>
      <c r="I3" s="2" t="inlineStr">
        <is>
          <t>Investeringen</t>
        </is>
      </c>
      <c r="J3" s="2" t="inlineStr">
        <is>
          <t>Overige kosten</t>
        </is>
      </c>
      <c r="K3" s="2" t="inlineStr">
        <is>
          <t>Totale uitgaven</t>
        </is>
      </c>
      <c r="L3" s="2" t="inlineStr">
        <is>
          <t>Netto kasstroom</t>
        </is>
      </c>
      <c r="M3" s="2" t="inlineStr">
        <is>
          <t>Eind saldo</t>
        </is>
      </c>
      <c r="N3" s="2" t="inlineStr">
        <is>
          <t>Minimale buffer</t>
        </is>
      </c>
      <c r="O3" s="2" t="inlineStr">
        <is>
          <t>Signalering</t>
        </is>
      </c>
    </row>
    <row r="4">
      <c r="A4" s="33" t="n">
        <v>46023</v>
      </c>
      <c r="B4" s="34">
        <f>Assumpties!$B$4</f>
        <v/>
      </c>
      <c r="C4" s="35" t="n">
        <v>9200</v>
      </c>
      <c r="D4" s="34">
        <f>IFERROR(ROUND(C4*Assumpties!$B$7,2),0)</f>
        <v/>
      </c>
      <c r="E4" s="35" t="n">
        <v>3200</v>
      </c>
      <c r="F4" s="34">
        <f>Assumpties!$B$11</f>
        <v/>
      </c>
      <c r="G4" s="34">
        <f>Assumpties!$B$10</f>
        <v/>
      </c>
      <c r="H4" s="34">
        <f>IFERROR(ROUND(C4*Assumpties!$B$8-E4*Assumpties!$B$9,2),0)</f>
        <v/>
      </c>
      <c r="I4" s="35" t="n">
        <v>0</v>
      </c>
      <c r="J4" s="35" t="n">
        <v>450</v>
      </c>
      <c r="K4" s="34">
        <f>SUM(E4:J4)</f>
        <v/>
      </c>
      <c r="L4" s="34">
        <f>D4-K4</f>
        <v/>
      </c>
      <c r="M4" s="34">
        <f>B4+L4</f>
        <v/>
      </c>
      <c r="N4" s="34">
        <f>Assumpties!$B$5</f>
        <v/>
      </c>
      <c r="O4" s="6">
        <f>IF(M4&lt;N4,"Tekort","OK")</f>
        <v/>
      </c>
    </row>
    <row r="5">
      <c r="A5" s="36" t="n">
        <v>46054</v>
      </c>
      <c r="B5" s="37">
        <f>M4</f>
        <v/>
      </c>
      <c r="C5" s="35" t="n">
        <v>8700</v>
      </c>
      <c r="D5" s="37">
        <f>IFERROR(ROUND(C5*Assumpties!$B$7,2),0)</f>
        <v/>
      </c>
      <c r="E5" s="35" t="n">
        <v>3000</v>
      </c>
      <c r="F5" s="37">
        <f>Assumpties!$B$11</f>
        <v/>
      </c>
      <c r="G5" s="37">
        <f>Assumpties!$B$10</f>
        <v/>
      </c>
      <c r="H5" s="37">
        <f>IFERROR(ROUND(C5*Assumpties!$B$8-E5*Assumpties!$B$9,2),0)</f>
        <v/>
      </c>
      <c r="I5" s="35" t="n">
        <v>0</v>
      </c>
      <c r="J5" s="35" t="n">
        <v>400</v>
      </c>
      <c r="K5" s="37">
        <f>SUM(E5:J5)</f>
        <v/>
      </c>
      <c r="L5" s="37">
        <f>D5-K5</f>
        <v/>
      </c>
      <c r="M5" s="37">
        <f>B5+L5</f>
        <v/>
      </c>
      <c r="N5" s="37">
        <f>Assumpties!$B$5</f>
        <v/>
      </c>
      <c r="O5" s="9">
        <f>IF(M5&lt;N5,"Tekort","OK")</f>
        <v/>
      </c>
    </row>
    <row r="6">
      <c r="A6" s="33" t="n">
        <v>46082</v>
      </c>
      <c r="B6" s="34">
        <f>M5</f>
        <v/>
      </c>
      <c r="C6" s="35" t="n">
        <v>9800</v>
      </c>
      <c r="D6" s="34">
        <f>IFERROR(ROUND(C6*Assumpties!$B$7,2),0)</f>
        <v/>
      </c>
      <c r="E6" s="35" t="n">
        <v>3400</v>
      </c>
      <c r="F6" s="34">
        <f>Assumpties!$B$11</f>
        <v/>
      </c>
      <c r="G6" s="34">
        <f>Assumpties!$B$10</f>
        <v/>
      </c>
      <c r="H6" s="34">
        <f>IFERROR(ROUND(C6*Assumpties!$B$8-E6*Assumpties!$B$9,2),0)</f>
        <v/>
      </c>
      <c r="I6" s="35" t="n">
        <v>2500</v>
      </c>
      <c r="J6" s="35" t="n">
        <v>500</v>
      </c>
      <c r="K6" s="34">
        <f>SUM(E6:J6)</f>
        <v/>
      </c>
      <c r="L6" s="34">
        <f>D6-K6</f>
        <v/>
      </c>
      <c r="M6" s="34">
        <f>B6+L6</f>
        <v/>
      </c>
      <c r="N6" s="34">
        <f>Assumpties!$B$5</f>
        <v/>
      </c>
      <c r="O6" s="6">
        <f>IF(M6&lt;N6,"Tekort","OK")</f>
        <v/>
      </c>
    </row>
    <row r="7">
      <c r="A7" s="36" t="n">
        <v>46113</v>
      </c>
      <c r="B7" s="37">
        <f>M6</f>
        <v/>
      </c>
      <c r="C7" s="35" t="n">
        <v>10200</v>
      </c>
      <c r="D7" s="37">
        <f>IFERROR(ROUND(C7*Assumpties!$B$7,2),0)</f>
        <v/>
      </c>
      <c r="E7" s="35" t="n">
        <v>3600</v>
      </c>
      <c r="F7" s="37">
        <f>Assumpties!$B$11</f>
        <v/>
      </c>
      <c r="G7" s="37">
        <f>Assumpties!$B$10</f>
        <v/>
      </c>
      <c r="H7" s="37">
        <f>IFERROR(ROUND(C7*Assumpties!$B$8-E7*Assumpties!$B$9,2),0)</f>
        <v/>
      </c>
      <c r="I7" s="35" t="n">
        <v>0</v>
      </c>
      <c r="J7" s="35" t="n">
        <v>480</v>
      </c>
      <c r="K7" s="37">
        <f>SUM(E7:J7)</f>
        <v/>
      </c>
      <c r="L7" s="37">
        <f>D7-K7</f>
        <v/>
      </c>
      <c r="M7" s="37">
        <f>B7+L7</f>
        <v/>
      </c>
      <c r="N7" s="37">
        <f>Assumpties!$B$5</f>
        <v/>
      </c>
      <c r="O7" s="9">
        <f>IF(M7&lt;N7,"Tekort","OK")</f>
        <v/>
      </c>
    </row>
    <row r="8">
      <c r="A8" s="33" t="n">
        <v>46143</v>
      </c>
      <c r="B8" s="34">
        <f>M7</f>
        <v/>
      </c>
      <c r="C8" s="35" t="n">
        <v>11500</v>
      </c>
      <c r="D8" s="34">
        <f>IFERROR(ROUND(C8*Assumpties!$B$7,2),0)</f>
        <v/>
      </c>
      <c r="E8" s="35" t="n">
        <v>4000</v>
      </c>
      <c r="F8" s="34">
        <f>Assumpties!$B$11</f>
        <v/>
      </c>
      <c r="G8" s="34">
        <f>Assumpties!$B$10</f>
        <v/>
      </c>
      <c r="H8" s="34">
        <f>IFERROR(ROUND(C8*Assumpties!$B$8-E8*Assumpties!$B$9,2),0)</f>
        <v/>
      </c>
      <c r="I8" s="35" t="n">
        <v>0</v>
      </c>
      <c r="J8" s="35" t="n">
        <v>600</v>
      </c>
      <c r="K8" s="34">
        <f>SUM(E8:J8)</f>
        <v/>
      </c>
      <c r="L8" s="34">
        <f>D8-K8</f>
        <v/>
      </c>
      <c r="M8" s="34">
        <f>B8+L8</f>
        <v/>
      </c>
      <c r="N8" s="34">
        <f>Assumpties!$B$5</f>
        <v/>
      </c>
      <c r="O8" s="6">
        <f>IF(M8&lt;N8,"Tekort","OK")</f>
        <v/>
      </c>
    </row>
    <row r="9">
      <c r="A9" s="36" t="n">
        <v>46174</v>
      </c>
      <c r="B9" s="37">
        <f>M8</f>
        <v/>
      </c>
      <c r="C9" s="35" t="n">
        <v>12300</v>
      </c>
      <c r="D9" s="37">
        <f>IFERROR(ROUND(C9*Assumpties!$B$7,2),0)</f>
        <v/>
      </c>
      <c r="E9" s="35" t="n">
        <v>4300</v>
      </c>
      <c r="F9" s="37">
        <f>Assumpties!$B$11</f>
        <v/>
      </c>
      <c r="G9" s="37">
        <f>Assumpties!$B$10</f>
        <v/>
      </c>
      <c r="H9" s="37">
        <f>IFERROR(ROUND(C9*Assumpties!$B$8-E9*Assumpties!$B$9,2),0)</f>
        <v/>
      </c>
      <c r="I9" s="35" t="n">
        <v>0</v>
      </c>
      <c r="J9" s="35" t="n">
        <v>650</v>
      </c>
      <c r="K9" s="37">
        <f>SUM(E9:J9)</f>
        <v/>
      </c>
      <c r="L9" s="37">
        <f>D9-K9</f>
        <v/>
      </c>
      <c r="M9" s="37">
        <f>B9+L9</f>
        <v/>
      </c>
      <c r="N9" s="37">
        <f>Assumpties!$B$5</f>
        <v/>
      </c>
      <c r="O9" s="9">
        <f>IF(M9&lt;N9,"Tekort","OK")</f>
        <v/>
      </c>
    </row>
    <row r="10">
      <c r="A10" s="33" t="n">
        <v>46204</v>
      </c>
      <c r="B10" s="34">
        <f>M9</f>
        <v/>
      </c>
      <c r="C10" s="35" t="n">
        <v>9800</v>
      </c>
      <c r="D10" s="34">
        <f>IFERROR(ROUND(C10*Assumpties!$B$7,2),0)</f>
        <v/>
      </c>
      <c r="E10" s="35" t="n">
        <v>3400</v>
      </c>
      <c r="F10" s="34">
        <f>Assumpties!$B$11</f>
        <v/>
      </c>
      <c r="G10" s="34">
        <f>Assumpties!$B$10</f>
        <v/>
      </c>
      <c r="H10" s="34">
        <f>IFERROR(ROUND(C10*Assumpties!$B$8-E10*Assumpties!$B$9,2),0)</f>
        <v/>
      </c>
      <c r="I10" s="35" t="n">
        <v>0</v>
      </c>
      <c r="J10" s="35" t="n">
        <v>520</v>
      </c>
      <c r="K10" s="34">
        <f>SUM(E10:J10)</f>
        <v/>
      </c>
      <c r="L10" s="34">
        <f>D10-K10</f>
        <v/>
      </c>
      <c r="M10" s="34">
        <f>B10+L10</f>
        <v/>
      </c>
      <c r="N10" s="34">
        <f>Assumpties!$B$5</f>
        <v/>
      </c>
      <c r="O10" s="6">
        <f>IF(M10&lt;N10,"Tekort","OK")</f>
        <v/>
      </c>
    </row>
    <row r="11">
      <c r="A11" s="36" t="n">
        <v>46235</v>
      </c>
      <c r="B11" s="37">
        <f>M10</f>
        <v/>
      </c>
      <c r="C11" s="35" t="n">
        <v>8700</v>
      </c>
      <c r="D11" s="37">
        <f>IFERROR(ROUND(C11*Assumpties!$B$7,2),0)</f>
        <v/>
      </c>
      <c r="E11" s="35" t="n">
        <v>3000</v>
      </c>
      <c r="F11" s="37">
        <f>Assumpties!$B$11</f>
        <v/>
      </c>
      <c r="G11" s="37">
        <f>Assumpties!$B$10</f>
        <v/>
      </c>
      <c r="H11" s="37">
        <f>IFERROR(ROUND(C11*Assumpties!$B$8-E11*Assumpties!$B$9,2),0)</f>
        <v/>
      </c>
      <c r="I11" s="35" t="n">
        <v>6000</v>
      </c>
      <c r="J11" s="35" t="n">
        <v>480</v>
      </c>
      <c r="K11" s="37">
        <f>SUM(E11:J11)</f>
        <v/>
      </c>
      <c r="L11" s="37">
        <f>D11-K11</f>
        <v/>
      </c>
      <c r="M11" s="37">
        <f>B11+L11</f>
        <v/>
      </c>
      <c r="N11" s="37">
        <f>Assumpties!$B$5</f>
        <v/>
      </c>
      <c r="O11" s="9">
        <f>IF(M11&lt;N11,"Tekort","OK")</f>
        <v/>
      </c>
    </row>
    <row r="12">
      <c r="A12" s="33" t="n">
        <v>46266</v>
      </c>
      <c r="B12" s="34">
        <f>M11</f>
        <v/>
      </c>
      <c r="C12" s="35" t="n">
        <v>10600</v>
      </c>
      <c r="D12" s="34">
        <f>IFERROR(ROUND(C12*Assumpties!$B$7,2),0)</f>
        <v/>
      </c>
      <c r="E12" s="35" t="n">
        <v>3700</v>
      </c>
      <c r="F12" s="34">
        <f>Assumpties!$B$11</f>
        <v/>
      </c>
      <c r="G12" s="34">
        <f>Assumpties!$B$10</f>
        <v/>
      </c>
      <c r="H12" s="34">
        <f>IFERROR(ROUND(C12*Assumpties!$B$8-E12*Assumpties!$B$9,2),0)</f>
        <v/>
      </c>
      <c r="I12" s="35" t="n">
        <v>0</v>
      </c>
      <c r="J12" s="35" t="n">
        <v>550</v>
      </c>
      <c r="K12" s="34">
        <f>SUM(E12:J12)</f>
        <v/>
      </c>
      <c r="L12" s="34">
        <f>D12-K12</f>
        <v/>
      </c>
      <c r="M12" s="34">
        <f>B12+L12</f>
        <v/>
      </c>
      <c r="N12" s="34">
        <f>Assumpties!$B$5</f>
        <v/>
      </c>
      <c r="O12" s="6">
        <f>IF(M12&lt;N12,"Tekort","OK")</f>
        <v/>
      </c>
    </row>
    <row r="13">
      <c r="A13" s="36" t="n">
        <v>46296</v>
      </c>
      <c r="B13" s="37">
        <f>M12</f>
        <v/>
      </c>
      <c r="C13" s="35" t="n">
        <v>11200</v>
      </c>
      <c r="D13" s="37">
        <f>IFERROR(ROUND(C13*Assumpties!$B$7,2),0)</f>
        <v/>
      </c>
      <c r="E13" s="35" t="n">
        <v>3900</v>
      </c>
      <c r="F13" s="37">
        <f>Assumpties!$B$11</f>
        <v/>
      </c>
      <c r="G13" s="37">
        <f>Assumpties!$B$10</f>
        <v/>
      </c>
      <c r="H13" s="37">
        <f>IFERROR(ROUND(C13*Assumpties!$B$8-E13*Assumpties!$B$9,2),0)</f>
        <v/>
      </c>
      <c r="I13" s="35" t="n">
        <v>0</v>
      </c>
      <c r="J13" s="35" t="n">
        <v>600</v>
      </c>
      <c r="K13" s="37">
        <f>SUM(E13:J13)</f>
        <v/>
      </c>
      <c r="L13" s="37">
        <f>D13-K13</f>
        <v/>
      </c>
      <c r="M13" s="37">
        <f>B13+L13</f>
        <v/>
      </c>
      <c r="N13" s="37">
        <f>Assumpties!$B$5</f>
        <v/>
      </c>
      <c r="O13" s="9">
        <f>IF(M13&lt;N13,"Tekort","OK")</f>
        <v/>
      </c>
    </row>
    <row r="14">
      <c r="A14" s="33" t="n">
        <v>46327</v>
      </c>
      <c r="B14" s="34">
        <f>M13</f>
        <v/>
      </c>
      <c r="C14" s="35" t="n">
        <v>12100</v>
      </c>
      <c r="D14" s="34">
        <f>IFERROR(ROUND(C14*Assumpties!$B$7,2),0)</f>
        <v/>
      </c>
      <c r="E14" s="35" t="n">
        <v>4200</v>
      </c>
      <c r="F14" s="34">
        <f>Assumpties!$B$11</f>
        <v/>
      </c>
      <c r="G14" s="34">
        <f>Assumpties!$B$10</f>
        <v/>
      </c>
      <c r="H14" s="34">
        <f>IFERROR(ROUND(C14*Assumpties!$B$8-E14*Assumpties!$B$9,2),0)</f>
        <v/>
      </c>
      <c r="I14" s="35" t="n">
        <v>0</v>
      </c>
      <c r="J14" s="35" t="n">
        <v>620</v>
      </c>
      <c r="K14" s="34">
        <f>SUM(E14:J14)</f>
        <v/>
      </c>
      <c r="L14" s="34">
        <f>D14-K14</f>
        <v/>
      </c>
      <c r="M14" s="34">
        <f>B14+L14</f>
        <v/>
      </c>
      <c r="N14" s="34">
        <f>Assumpties!$B$5</f>
        <v/>
      </c>
      <c r="O14" s="6">
        <f>IF(M14&lt;N14,"Tekort","OK")</f>
        <v/>
      </c>
    </row>
    <row r="15">
      <c r="A15" s="36" t="n">
        <v>46357</v>
      </c>
      <c r="B15" s="37">
        <f>M14</f>
        <v/>
      </c>
      <c r="C15" s="35" t="n">
        <v>13500</v>
      </c>
      <c r="D15" s="37">
        <f>IFERROR(ROUND(C15*Assumpties!$B$7,2),0)</f>
        <v/>
      </c>
      <c r="E15" s="35" t="n">
        <v>4700</v>
      </c>
      <c r="F15" s="37">
        <f>Assumpties!$B$11</f>
        <v/>
      </c>
      <c r="G15" s="37">
        <f>Assumpties!$B$10</f>
        <v/>
      </c>
      <c r="H15" s="37">
        <f>IFERROR(ROUND(C15*Assumpties!$B$8-E15*Assumpties!$B$9,2),0)</f>
        <v/>
      </c>
      <c r="I15" s="35" t="n">
        <v>0</v>
      </c>
      <c r="J15" s="35" t="n">
        <v>700</v>
      </c>
      <c r="K15" s="37">
        <f>SUM(E15:J15)</f>
        <v/>
      </c>
      <c r="L15" s="37">
        <f>D15-K15</f>
        <v/>
      </c>
      <c r="M15" s="37">
        <f>B15+L15</f>
        <v/>
      </c>
      <c r="N15" s="37">
        <f>Assumpties!$B$5</f>
        <v/>
      </c>
      <c r="O15" s="9">
        <f>IF(M15&lt;N15,"Tekort","OK")</f>
        <v/>
      </c>
    </row>
    <row r="16">
      <c r="A16" s="10" t="inlineStr">
        <is>
          <t>Totaal jaar</t>
        </is>
      </c>
      <c r="B16" s="38" t="inlineStr">
        <is>
          <t>-</t>
        </is>
      </c>
      <c r="C16" s="38">
        <f>SUM(C4:C15)</f>
        <v/>
      </c>
      <c r="D16" s="38">
        <f>SUM(D4:D15)</f>
        <v/>
      </c>
      <c r="E16" s="38">
        <f>SUM(E4:E15)</f>
        <v/>
      </c>
      <c r="F16" s="38">
        <f>SUM(F4:F15)</f>
        <v/>
      </c>
      <c r="G16" s="38">
        <f>SUM(G4:G15)</f>
        <v/>
      </c>
      <c r="H16" s="38">
        <f>SUM(H4:H15)</f>
        <v/>
      </c>
      <c r="I16" s="38">
        <f>SUM(I4:I15)</f>
        <v/>
      </c>
      <c r="J16" s="38">
        <f>SUM(J4:J15)</f>
        <v/>
      </c>
      <c r="K16" s="38">
        <f>SUM(K4:K15)</f>
        <v/>
      </c>
      <c r="L16" s="38">
        <f>SUM(L4:L15)</f>
        <v/>
      </c>
      <c r="M16" s="38">
        <f>M15</f>
        <v/>
      </c>
      <c r="N16" s="38">
        <f>N15</f>
        <v/>
      </c>
      <c r="O16" s="10">
        <f>CONCATENATE(COUNTIF(O4:O15,"Tekort")," tekortmaanden")</f>
        <v/>
      </c>
    </row>
    <row r="17"/>
    <row r="18">
      <c r="A18" s="12" t="inlineStr">
        <is>
          <t>Voorbeeldtransacties (ter illustratie)</t>
        </is>
      </c>
      <c r="B18" s="12" t="n"/>
      <c r="C18" s="12" t="n"/>
      <c r="D18" s="12" t="n"/>
      <c r="E18" s="12" t="n"/>
      <c r="F18" s="12" t="n"/>
      <c r="G18" s="12" t="n"/>
      <c r="H18" s="12" t="n"/>
      <c r="I18" s="12" t="n"/>
    </row>
    <row r="19">
      <c r="A19" s="2" t="inlineStr">
        <is>
          <t>Naam</t>
        </is>
      </c>
      <c r="B19" s="2" t="inlineStr">
        <is>
          <t>Stad</t>
        </is>
      </c>
      <c r="C19" s="2" t="inlineStr">
        <is>
          <t>Omschrijving</t>
        </is>
      </c>
      <c r="D19" s="2" t="inlineStr">
        <is>
          <t>Categorie</t>
        </is>
      </c>
      <c r="E19" s="2" t="inlineStr">
        <is>
          <t>Bedrag excl. btw</t>
        </is>
      </c>
      <c r="F19" s="2" t="inlineStr">
        <is>
          <t>Btw-tarief</t>
        </is>
      </c>
      <c r="G19" s="2" t="inlineStr">
        <is>
          <t>Bedrag incl. btw</t>
        </is>
      </c>
      <c r="H19" s="2" t="inlineStr">
        <is>
          <t>Datum</t>
        </is>
      </c>
      <c r="I19" s="2" t="inlineStr">
        <is>
          <t>Status</t>
        </is>
      </c>
    </row>
    <row r="20">
      <c r="A20" s="13" t="inlineStr">
        <is>
          <t>Sanne</t>
        </is>
      </c>
      <c r="B20" s="13" t="inlineStr">
        <is>
          <t>Utrecht</t>
        </is>
      </c>
      <c r="C20" s="13" t="inlineStr">
        <is>
          <t>Factuur webdesign</t>
        </is>
      </c>
      <c r="D20" s="13" t="inlineStr">
        <is>
          <t>Factuur</t>
        </is>
      </c>
      <c r="E20" s="35" t="n">
        <v>1250</v>
      </c>
      <c r="F20" s="14">
        <f>IFERROR(VLOOKUP(D20,Assumpties!$A$21:$B$28,2,FALSE),0.21)</f>
        <v/>
      </c>
      <c r="G20" s="34">
        <f>ROUND(E20*(1+F20),2)</f>
        <v/>
      </c>
      <c r="H20" s="39" t="n">
        <v>46034</v>
      </c>
      <c r="I20" s="13">
        <f>IFERROR(IF(H20&lt;TODAY(),"Betaald","Openstaand"),"Openstaand")</f>
        <v/>
      </c>
    </row>
    <row r="21">
      <c r="A21" s="16" t="inlineStr">
        <is>
          <t>Daan</t>
        </is>
      </c>
      <c r="B21" s="16" t="inlineStr">
        <is>
          <t>Rotterdam</t>
        </is>
      </c>
      <c r="C21" s="16" t="inlineStr">
        <is>
          <t>Maandabonnement software</t>
        </is>
      </c>
      <c r="D21" s="16" t="inlineStr">
        <is>
          <t>Abonnement</t>
        </is>
      </c>
      <c r="E21" s="35" t="n">
        <v>89</v>
      </c>
      <c r="F21" s="17">
        <f>IFERROR(VLOOKUP(D21,Assumpties!$A$21:$B$28,2,FALSE),0.21)</f>
        <v/>
      </c>
      <c r="G21" s="37">
        <f>ROUND(E21*(1+F21),2)</f>
        <v/>
      </c>
      <c r="H21" s="40" t="n">
        <v>46056</v>
      </c>
      <c r="I21" s="16">
        <f>IFERROR(IF(H21&lt;TODAY(),"Betaald","Openstaand"),"Openstaand")</f>
        <v/>
      </c>
    </row>
    <row r="22">
      <c r="A22" s="13" t="inlineStr">
        <is>
          <t>Emma</t>
        </is>
      </c>
      <c r="B22" s="13" t="inlineStr">
        <is>
          <t>Amsterdam</t>
        </is>
      </c>
      <c r="C22" s="13" t="inlineStr">
        <is>
          <t>Huur kantoorruimte</t>
        </is>
      </c>
      <c r="D22" s="13" t="inlineStr">
        <is>
          <t>Huur</t>
        </is>
      </c>
      <c r="E22" s="35" t="n">
        <v>950</v>
      </c>
      <c r="F22" s="14">
        <f>IFERROR(VLOOKUP(D22,Assumpties!$A$21:$B$28,2,FALSE),0.21)</f>
        <v/>
      </c>
      <c r="G22" s="34">
        <f>ROUND(E22*(1+F22),2)</f>
        <v/>
      </c>
      <c r="H22" s="39" t="n">
        <v>46082</v>
      </c>
      <c r="I22" s="13">
        <f>IFERROR(IF(H22&lt;TODAY(),"Betaald","Openstaand"),"Openstaand")</f>
        <v/>
      </c>
    </row>
    <row r="23">
      <c r="A23" s="16" t="inlineStr">
        <is>
          <t>Lars</t>
        </is>
      </c>
      <c r="B23" s="16" t="inlineStr">
        <is>
          <t>Eindhoven</t>
        </is>
      </c>
      <c r="C23" s="16" t="inlineStr">
        <is>
          <t>Licentie boekhoudsoftware</t>
        </is>
      </c>
      <c r="D23" s="16" t="inlineStr">
        <is>
          <t>Software</t>
        </is>
      </c>
      <c r="E23" s="35" t="n">
        <v>145</v>
      </c>
      <c r="F23" s="17">
        <f>IFERROR(VLOOKUP(D23,Assumpties!$A$21:$B$28,2,FALSE),0.21)</f>
        <v/>
      </c>
      <c r="G23" s="37">
        <f>ROUND(E23*(1+F23),2)</f>
        <v/>
      </c>
      <c r="H23" s="40" t="n">
        <v>46096</v>
      </c>
      <c r="I23" s="16">
        <f>IFERROR(IF(H23&lt;TODAY(),"Betaald","Openstaand"),"Openstaand")</f>
        <v/>
      </c>
    </row>
    <row r="24">
      <c r="A24" s="13" t="inlineStr">
        <is>
          <t>Sophie</t>
        </is>
      </c>
      <c r="B24" s="13" t="inlineStr">
        <is>
          <t>Den Haag</t>
        </is>
      </c>
      <c r="C24" s="13" t="inlineStr">
        <is>
          <t>Marketingcampagne social media</t>
        </is>
      </c>
      <c r="D24" s="13" t="inlineStr">
        <is>
          <t>Marketing</t>
        </is>
      </c>
      <c r="E24" s="35" t="n">
        <v>620</v>
      </c>
      <c r="F24" s="14">
        <f>IFERROR(VLOOKUP(D24,Assumpties!$A$21:$B$28,2,FALSE),0.21)</f>
        <v/>
      </c>
      <c r="G24" s="34">
        <f>ROUND(E24*(1+F24),2)</f>
        <v/>
      </c>
      <c r="H24" s="39" t="n">
        <v>46132</v>
      </c>
      <c r="I24" s="13">
        <f>IFERROR(IF(H24&lt;TODAY(),"Betaald","Openstaand"),"Openstaand")</f>
        <v/>
      </c>
    </row>
    <row r="25">
      <c r="A25" s="16" t="inlineStr">
        <is>
          <t>Bram</t>
        </is>
      </c>
      <c r="B25" s="16" t="inlineStr">
        <is>
          <t>Breda</t>
        </is>
      </c>
      <c r="C25" s="16" t="inlineStr">
        <is>
          <t>Transportkosten leveringen</t>
        </is>
      </c>
      <c r="D25" s="16" t="inlineStr">
        <is>
          <t>Transport</t>
        </is>
      </c>
      <c r="E25" s="35" t="n">
        <v>310</v>
      </c>
      <c r="F25" s="17">
        <f>IFERROR(VLOOKUP(D25,Assumpties!$A$21:$B$28,2,FALSE),0.21)</f>
        <v/>
      </c>
      <c r="G25" s="37">
        <f>ROUND(E25*(1+F25),2)</f>
        <v/>
      </c>
      <c r="H25" s="40" t="n">
        <v>46150</v>
      </c>
      <c r="I25" s="16">
        <f>IFERROR(IF(H25&lt;TODAY(),"Betaald","Openstaand"),"Openstaand")</f>
        <v/>
      </c>
    </row>
    <row r="26">
      <c r="A26" s="13" t="inlineStr">
        <is>
          <t>Julia</t>
        </is>
      </c>
      <c r="B26" s="13" t="inlineStr">
        <is>
          <t>Haarlem</t>
        </is>
      </c>
      <c r="C26" s="13" t="inlineStr">
        <is>
          <t>Btw-afdracht Q1</t>
        </is>
      </c>
      <c r="D26" s="13" t="inlineStr">
        <is>
          <t>Btw-reservering</t>
        </is>
      </c>
      <c r="E26" s="35" t="n">
        <v>1890</v>
      </c>
      <c r="F26" s="14">
        <f>IFERROR(VLOOKUP(D26,Assumpties!$A$21:$B$28,2,FALSE),0.21)</f>
        <v/>
      </c>
      <c r="G26" s="34">
        <f>ROUND(E26*(1+F26),2)</f>
        <v/>
      </c>
      <c r="H26" s="39" t="n">
        <v>46142</v>
      </c>
      <c r="I26" s="13">
        <f>IFERROR(IF(H26&lt;TODAY(),"Betaald","Openstaand"),"Openstaand")</f>
        <v/>
      </c>
    </row>
    <row r="27">
      <c r="A27" s="16" t="inlineStr">
        <is>
          <t>Thijs</t>
        </is>
      </c>
      <c r="B27" s="16" t="inlineStr">
        <is>
          <t>Nijmegen</t>
        </is>
      </c>
      <c r="C27" s="16" t="inlineStr">
        <is>
          <t>Investering nieuwe laptop</t>
        </is>
      </c>
      <c r="D27" s="16" t="inlineStr">
        <is>
          <t>Investering</t>
        </is>
      </c>
      <c r="E27" s="35" t="n">
        <v>1450</v>
      </c>
      <c r="F27" s="17">
        <f>IFERROR(VLOOKUP(D27,Assumpties!$A$21:$B$28,2,FALSE),0.21)</f>
        <v/>
      </c>
      <c r="G27" s="37">
        <f>ROUND(E27*(1+F27),2)</f>
        <v/>
      </c>
      <c r="H27" s="40" t="n">
        <v>46239</v>
      </c>
      <c r="I27" s="16">
        <f>IFERROR(IF(H27&lt;TODAY(),"Betaald","Openstaand"),"Openstaand")</f>
        <v/>
      </c>
    </row>
    <row r="28">
      <c r="A28" s="13" t="inlineStr">
        <is>
          <t>Lieke</t>
        </is>
      </c>
      <c r="B28" s="13" t="inlineStr">
        <is>
          <t>Groningen</t>
        </is>
      </c>
      <c r="C28" s="13" t="inlineStr">
        <is>
          <t>Factuur consultancy</t>
        </is>
      </c>
      <c r="D28" s="13" t="inlineStr">
        <is>
          <t>Factuur</t>
        </is>
      </c>
      <c r="E28" s="35" t="n">
        <v>2200</v>
      </c>
      <c r="F28" s="14">
        <f>IFERROR(VLOOKUP(D28,Assumpties!$A$21:$B$28,2,FALSE),0.21)</f>
        <v/>
      </c>
      <c r="G28" s="34">
        <f>ROUND(E28*(1+F28),2)</f>
        <v/>
      </c>
      <c r="H28" s="39" t="n">
        <v>46191</v>
      </c>
      <c r="I28" s="13">
        <f>IFERROR(IF(H28&lt;TODAY(),"Betaald","Openstaand"),"Openstaand")</f>
        <v/>
      </c>
    </row>
    <row r="29">
      <c r="A29" s="16" t="inlineStr">
        <is>
          <t>Ruben</t>
        </is>
      </c>
      <c r="B29" s="16" t="inlineStr">
        <is>
          <t>Tilburg</t>
        </is>
      </c>
      <c r="C29" s="16" t="inlineStr">
        <is>
          <t>Abonnement cloudopslag</t>
        </is>
      </c>
      <c r="D29" s="16" t="inlineStr">
        <is>
          <t>Abonnement</t>
        </is>
      </c>
      <c r="E29" s="35" t="n">
        <v>65</v>
      </c>
      <c r="F29" s="17">
        <f>IFERROR(VLOOKUP(D29,Assumpties!$A$21:$B$28,2,FALSE),0.21)</f>
        <v/>
      </c>
      <c r="G29" s="37">
        <f>ROUND(E29*(1+F29),2)</f>
        <v/>
      </c>
      <c r="H29" s="40" t="n">
        <v>46267</v>
      </c>
      <c r="I29" s="16">
        <f>IFERROR(IF(H29&lt;TODAY(),"Betaald","Openstaand"),"Openstaand")</f>
        <v/>
      </c>
    </row>
  </sheetData>
  <mergeCells count="1">
    <mergeCell ref="A1:O1"/>
  </mergeCells>
  <conditionalFormatting sqref="O4:O15">
    <cfRule type="expression" priority="1" dxfId="0" stopIfTrue="1">
      <formula>O4="Tekort"</formula>
    </cfRule>
    <cfRule type="expression" priority="2" dxfId="1" stopIfTrue="1">
      <formula>O4="OK"</formula>
    </cfRule>
  </conditionalFormatting>
  <conditionalFormatting sqref="M4:M15">
    <cfRule type="expression" priority="3" dxfId="2" stopIfTrue="1">
      <formula>M4&lt;N4</formula>
    </cfRule>
    <cfRule type="expression" priority="4" dxfId="3" stopIfTrue="1">
      <formula>M4&gt;=N4</formula>
    </cfRule>
  </conditionalFormatting>
  <dataValidations count="1">
    <dataValidation sqref="I20:I29" showErrorMessage="1" showInputMessage="1" allowBlank="1" type="list">
      <formula1>"Betaald,Openstaand"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8" customWidth="1" min="4" max="4"/>
    <col width="20" customWidth="1" min="5" max="5"/>
    <col width="16" customWidth="1" min="6" max="6"/>
    <col width="20" customWidth="1" min="7" max="7"/>
    <col width="18" customWidth="1" min="8" max="8"/>
  </cols>
  <sheetData>
    <row r="1" ht="26" customHeight="1">
      <c r="A1" s="1" t="inlineStr">
        <is>
          <t>Scenarioanalyse - Conservatief / Basis / Optimistisch</t>
        </is>
      </c>
    </row>
    <row r="2"/>
    <row r="3">
      <c r="A3" s="2" t="inlineStr">
        <is>
          <t>Maand</t>
        </is>
      </c>
      <c r="B3" s="2" t="inlineStr">
        <is>
          <t>Conservatief omzet</t>
        </is>
      </c>
      <c r="C3" s="2" t="inlineStr">
        <is>
          <t>Basis omzet</t>
        </is>
      </c>
      <c r="D3" s="2" t="inlineStr">
        <is>
          <t>Optimistisch omzet</t>
        </is>
      </c>
      <c r="E3" s="2" t="inlineStr">
        <is>
          <t>Conservatief eind saldo</t>
        </is>
      </c>
      <c r="F3" s="2" t="inlineStr">
        <is>
          <t>Basis eind saldo</t>
        </is>
      </c>
      <c r="G3" s="2" t="inlineStr">
        <is>
          <t>Optimistisch eind saldo</t>
        </is>
      </c>
      <c r="H3" s="2" t="inlineStr">
        <is>
          <t>Verschil t.o.v. basis</t>
        </is>
      </c>
    </row>
    <row r="4">
      <c r="A4" s="41" t="n">
        <v>46023</v>
      </c>
      <c r="B4" s="34">
        <f>IFERROR(Liquiditeitsprognose!C4*0.85,0)</f>
        <v/>
      </c>
      <c r="C4" s="34">
        <f>Liquiditeitsprognose!C4</f>
        <v/>
      </c>
      <c r="D4" s="34">
        <f>IFERROR(Liquiditeitsprognose!C4*1.15,0)</f>
        <v/>
      </c>
      <c r="E4" s="34">
        <f>Assumpties!$B$4+(B4*Assumpties!$B$7)-Liquiditeitsprognose!K4</f>
        <v/>
      </c>
      <c r="F4" s="34">
        <f>Liquiditeitsprognose!M4</f>
        <v/>
      </c>
      <c r="G4" s="34">
        <f>Assumpties!$B$4+(D4*Assumpties!$B$7)-Liquiditeitsprognose!K4</f>
        <v/>
      </c>
      <c r="H4" s="34">
        <f>IFERROR(G4-F4,0)</f>
        <v/>
      </c>
    </row>
    <row r="5">
      <c r="A5" s="42" t="n">
        <v>46054</v>
      </c>
      <c r="B5" s="37">
        <f>IFERROR(Liquiditeitsprognose!C5*0.85,0)</f>
        <v/>
      </c>
      <c r="C5" s="37">
        <f>Liquiditeitsprognose!C5</f>
        <v/>
      </c>
      <c r="D5" s="37">
        <f>IFERROR(Liquiditeitsprognose!C5*1.15,0)</f>
        <v/>
      </c>
      <c r="E5" s="37">
        <f>E4+(B5*Assumpties!$B$7)-Liquiditeitsprognose!K5</f>
        <v/>
      </c>
      <c r="F5" s="37">
        <f>Liquiditeitsprognose!M5</f>
        <v/>
      </c>
      <c r="G5" s="37">
        <f>G4+(D5*Assumpties!$B$7)-Liquiditeitsprognose!K5</f>
        <v/>
      </c>
      <c r="H5" s="37">
        <f>IFERROR(G5-F5,0)</f>
        <v/>
      </c>
    </row>
    <row r="6">
      <c r="A6" s="41" t="n">
        <v>46082</v>
      </c>
      <c r="B6" s="34">
        <f>IFERROR(Liquiditeitsprognose!C6*0.85,0)</f>
        <v/>
      </c>
      <c r="C6" s="34">
        <f>Liquiditeitsprognose!C6</f>
        <v/>
      </c>
      <c r="D6" s="34">
        <f>IFERROR(Liquiditeitsprognose!C6*1.15,0)</f>
        <v/>
      </c>
      <c r="E6" s="34">
        <f>E5+(B6*Assumpties!$B$7)-Liquiditeitsprognose!K6</f>
        <v/>
      </c>
      <c r="F6" s="34">
        <f>Liquiditeitsprognose!M6</f>
        <v/>
      </c>
      <c r="G6" s="34">
        <f>G5+(D6*Assumpties!$B$7)-Liquiditeitsprognose!K6</f>
        <v/>
      </c>
      <c r="H6" s="34">
        <f>IFERROR(G6-F6,0)</f>
        <v/>
      </c>
    </row>
    <row r="7">
      <c r="A7" s="42" t="n">
        <v>46113</v>
      </c>
      <c r="B7" s="37">
        <f>IFERROR(Liquiditeitsprognose!C7*0.85,0)</f>
        <v/>
      </c>
      <c r="C7" s="37">
        <f>Liquiditeitsprognose!C7</f>
        <v/>
      </c>
      <c r="D7" s="37">
        <f>IFERROR(Liquiditeitsprognose!C7*1.15,0)</f>
        <v/>
      </c>
      <c r="E7" s="37">
        <f>E6+(B7*Assumpties!$B$7)-Liquiditeitsprognose!K7</f>
        <v/>
      </c>
      <c r="F7" s="37">
        <f>Liquiditeitsprognose!M7</f>
        <v/>
      </c>
      <c r="G7" s="37">
        <f>G6+(D7*Assumpties!$B$7)-Liquiditeitsprognose!K7</f>
        <v/>
      </c>
      <c r="H7" s="37">
        <f>IFERROR(G7-F7,0)</f>
        <v/>
      </c>
    </row>
    <row r="8">
      <c r="A8" s="41" t="n">
        <v>46143</v>
      </c>
      <c r="B8" s="34">
        <f>IFERROR(Liquiditeitsprognose!C8*0.85,0)</f>
        <v/>
      </c>
      <c r="C8" s="34">
        <f>Liquiditeitsprognose!C8</f>
        <v/>
      </c>
      <c r="D8" s="34">
        <f>IFERROR(Liquiditeitsprognose!C8*1.15,0)</f>
        <v/>
      </c>
      <c r="E8" s="34">
        <f>E7+(B8*Assumpties!$B$7)-Liquiditeitsprognose!K8</f>
        <v/>
      </c>
      <c r="F8" s="34">
        <f>Liquiditeitsprognose!M8</f>
        <v/>
      </c>
      <c r="G8" s="34">
        <f>G7+(D8*Assumpties!$B$7)-Liquiditeitsprognose!K8</f>
        <v/>
      </c>
      <c r="H8" s="34">
        <f>IFERROR(G8-F8,0)</f>
        <v/>
      </c>
    </row>
    <row r="9">
      <c r="A9" s="42" t="n">
        <v>46174</v>
      </c>
      <c r="B9" s="37">
        <f>IFERROR(Liquiditeitsprognose!C9*0.85,0)</f>
        <v/>
      </c>
      <c r="C9" s="37">
        <f>Liquiditeitsprognose!C9</f>
        <v/>
      </c>
      <c r="D9" s="37">
        <f>IFERROR(Liquiditeitsprognose!C9*1.15,0)</f>
        <v/>
      </c>
      <c r="E9" s="37">
        <f>E8+(B9*Assumpties!$B$7)-Liquiditeitsprognose!K9</f>
        <v/>
      </c>
      <c r="F9" s="37">
        <f>Liquiditeitsprognose!M9</f>
        <v/>
      </c>
      <c r="G9" s="37">
        <f>G8+(D9*Assumpties!$B$7)-Liquiditeitsprognose!K9</f>
        <v/>
      </c>
      <c r="H9" s="37">
        <f>IFERROR(G9-F9,0)</f>
        <v/>
      </c>
    </row>
    <row r="10">
      <c r="A10" s="41" t="n">
        <v>46204</v>
      </c>
      <c r="B10" s="34">
        <f>IFERROR(Liquiditeitsprognose!C10*0.85,0)</f>
        <v/>
      </c>
      <c r="C10" s="34">
        <f>Liquiditeitsprognose!C10</f>
        <v/>
      </c>
      <c r="D10" s="34">
        <f>IFERROR(Liquiditeitsprognose!C10*1.15,0)</f>
        <v/>
      </c>
      <c r="E10" s="34">
        <f>E9+(B10*Assumpties!$B$7)-Liquiditeitsprognose!K10</f>
        <v/>
      </c>
      <c r="F10" s="34">
        <f>Liquiditeitsprognose!M10</f>
        <v/>
      </c>
      <c r="G10" s="34">
        <f>G9+(D10*Assumpties!$B$7)-Liquiditeitsprognose!K10</f>
        <v/>
      </c>
      <c r="H10" s="34">
        <f>IFERROR(G10-F10,0)</f>
        <v/>
      </c>
    </row>
    <row r="11">
      <c r="A11" s="42" t="n">
        <v>46235</v>
      </c>
      <c r="B11" s="37">
        <f>IFERROR(Liquiditeitsprognose!C11*0.85,0)</f>
        <v/>
      </c>
      <c r="C11" s="37">
        <f>Liquiditeitsprognose!C11</f>
        <v/>
      </c>
      <c r="D11" s="37">
        <f>IFERROR(Liquiditeitsprognose!C11*1.15,0)</f>
        <v/>
      </c>
      <c r="E11" s="37">
        <f>E10+(B11*Assumpties!$B$7)-Liquiditeitsprognose!K11</f>
        <v/>
      </c>
      <c r="F11" s="37">
        <f>Liquiditeitsprognose!M11</f>
        <v/>
      </c>
      <c r="G11" s="37">
        <f>G10+(D11*Assumpties!$B$7)-Liquiditeitsprognose!K11</f>
        <v/>
      </c>
      <c r="H11" s="37">
        <f>IFERROR(G11-F11,0)</f>
        <v/>
      </c>
    </row>
    <row r="12">
      <c r="A12" s="41" t="n">
        <v>46266</v>
      </c>
      <c r="B12" s="34">
        <f>IFERROR(Liquiditeitsprognose!C12*0.85,0)</f>
        <v/>
      </c>
      <c r="C12" s="34">
        <f>Liquiditeitsprognose!C12</f>
        <v/>
      </c>
      <c r="D12" s="34">
        <f>IFERROR(Liquiditeitsprognose!C12*1.15,0)</f>
        <v/>
      </c>
      <c r="E12" s="34">
        <f>E11+(B12*Assumpties!$B$7)-Liquiditeitsprognose!K12</f>
        <v/>
      </c>
      <c r="F12" s="34">
        <f>Liquiditeitsprognose!M12</f>
        <v/>
      </c>
      <c r="G12" s="34">
        <f>G11+(D12*Assumpties!$B$7)-Liquiditeitsprognose!K12</f>
        <v/>
      </c>
      <c r="H12" s="34">
        <f>IFERROR(G12-F12,0)</f>
        <v/>
      </c>
    </row>
    <row r="13">
      <c r="A13" s="42" t="n">
        <v>46296</v>
      </c>
      <c r="B13" s="37">
        <f>IFERROR(Liquiditeitsprognose!C13*0.85,0)</f>
        <v/>
      </c>
      <c r="C13" s="37">
        <f>Liquiditeitsprognose!C13</f>
        <v/>
      </c>
      <c r="D13" s="37">
        <f>IFERROR(Liquiditeitsprognose!C13*1.15,0)</f>
        <v/>
      </c>
      <c r="E13" s="37">
        <f>E12+(B13*Assumpties!$B$7)-Liquiditeitsprognose!K13</f>
        <v/>
      </c>
      <c r="F13" s="37">
        <f>Liquiditeitsprognose!M13</f>
        <v/>
      </c>
      <c r="G13" s="37">
        <f>G12+(D13*Assumpties!$B$7)-Liquiditeitsprognose!K13</f>
        <v/>
      </c>
      <c r="H13" s="37">
        <f>IFERROR(G13-F13,0)</f>
        <v/>
      </c>
    </row>
    <row r="14">
      <c r="A14" s="41" t="n">
        <v>46327</v>
      </c>
      <c r="B14" s="34">
        <f>IFERROR(Liquiditeitsprognose!C14*0.85,0)</f>
        <v/>
      </c>
      <c r="C14" s="34">
        <f>Liquiditeitsprognose!C14</f>
        <v/>
      </c>
      <c r="D14" s="34">
        <f>IFERROR(Liquiditeitsprognose!C14*1.15,0)</f>
        <v/>
      </c>
      <c r="E14" s="34">
        <f>E13+(B14*Assumpties!$B$7)-Liquiditeitsprognose!K14</f>
        <v/>
      </c>
      <c r="F14" s="34">
        <f>Liquiditeitsprognose!M14</f>
        <v/>
      </c>
      <c r="G14" s="34">
        <f>G13+(D14*Assumpties!$B$7)-Liquiditeitsprognose!K14</f>
        <v/>
      </c>
      <c r="H14" s="34">
        <f>IFERROR(G14-F14,0)</f>
        <v/>
      </c>
    </row>
    <row r="15">
      <c r="A15" s="42" t="n">
        <v>46357</v>
      </c>
      <c r="B15" s="37">
        <f>IFERROR(Liquiditeitsprognose!C15*0.85,0)</f>
        <v/>
      </c>
      <c r="C15" s="37">
        <f>Liquiditeitsprognose!C15</f>
        <v/>
      </c>
      <c r="D15" s="37">
        <f>IFERROR(Liquiditeitsprognose!C15*1.15,0)</f>
        <v/>
      </c>
      <c r="E15" s="37">
        <f>E14+(B15*Assumpties!$B$7)-Liquiditeitsprognose!K15</f>
        <v/>
      </c>
      <c r="F15" s="37">
        <f>Liquiditeitsprognose!M15</f>
        <v/>
      </c>
      <c r="G15" s="37">
        <f>G14+(D15*Assumpties!$B$7)-Liquiditeitsprognose!K15</f>
        <v/>
      </c>
      <c r="H15" s="37">
        <f>IFERROR(G15-F15,0)</f>
        <v/>
      </c>
    </row>
    <row r="16">
      <c r="A16" s="10" t="inlineStr">
        <is>
          <t>Totaal jaar</t>
        </is>
      </c>
      <c r="B16" s="38">
        <f>SUM(B4:B15)</f>
        <v/>
      </c>
      <c r="C16" s="38">
        <f>SUM(C4:C15)</f>
        <v/>
      </c>
      <c r="D16" s="38">
        <f>SUM(D4:D15)</f>
        <v/>
      </c>
      <c r="E16" s="38">
        <f>E15</f>
        <v/>
      </c>
      <c r="F16" s="38">
        <f>F15</f>
        <v/>
      </c>
      <c r="G16" s="38">
        <f>G15</f>
        <v/>
      </c>
      <c r="H16" s="38">
        <f>G15-F15</f>
        <v/>
      </c>
    </row>
    <row r="17"/>
    <row r="18">
      <c r="A18" s="12" t="inlineStr">
        <is>
          <t>Kengetallen per scenario</t>
        </is>
      </c>
      <c r="B18" s="12" t="n"/>
      <c r="C18" s="12" t="n"/>
      <c r="D18" s="12" t="n"/>
    </row>
    <row r="19">
      <c r="A19" s="2" t="inlineStr">
        <is>
          <t>Kengetal</t>
        </is>
      </c>
      <c r="B19" s="2" t="inlineStr">
        <is>
          <t>Conservatief</t>
        </is>
      </c>
      <c r="C19" s="2" t="inlineStr">
        <is>
          <t>Basis</t>
        </is>
      </c>
      <c r="D19" s="2" t="inlineStr">
        <is>
          <t>Optimistisch</t>
        </is>
      </c>
    </row>
    <row r="20">
      <c r="A20" s="13" t="inlineStr">
        <is>
          <t>Aantal tekortmaanden (t.o.v. buffer)</t>
        </is>
      </c>
      <c r="B20" s="21">
        <f>IFERROR(COUNTIF(E4:E15,"&lt;"&amp;Assumpties!$B$5),0)</f>
        <v/>
      </c>
      <c r="C20" s="21">
        <f>IFERROR(COUNTIF(F4:F15,"&lt;"&amp;Assumpties!$B$5),0)</f>
        <v/>
      </c>
      <c r="D20" s="21">
        <f>IFERROR(COUNTIF(G4:G15,"&lt;"&amp;Assumpties!$B$5),0)</f>
        <v/>
      </c>
    </row>
    <row r="21">
      <c r="A21" s="16" t="inlineStr">
        <is>
          <t>Jaaromzet totaal</t>
        </is>
      </c>
      <c r="B21" s="37">
        <f>SUM(B4:B15)</f>
        <v/>
      </c>
      <c r="C21" s="37">
        <f>SUM(C4:C15)</f>
        <v/>
      </c>
      <c r="D21" s="37">
        <f>SUM(D4:D15)</f>
        <v/>
      </c>
    </row>
    <row r="22">
      <c r="A22" s="13" t="inlineStr">
        <is>
          <t>Eind saldo december</t>
        </is>
      </c>
      <c r="B22" s="34">
        <f>E15</f>
        <v/>
      </c>
      <c r="C22" s="34">
        <f>F15</f>
        <v/>
      </c>
      <c r="D22" s="34">
        <f>G15</f>
        <v/>
      </c>
    </row>
    <row r="23">
      <c r="A23" s="16" t="inlineStr">
        <is>
          <t>Gemiddelde maandomzet</t>
        </is>
      </c>
      <c r="B23" s="37">
        <f>AVERAGE(B4:B15)</f>
        <v/>
      </c>
      <c r="C23" s="37">
        <f>AVERAGE(C4:C15)</f>
        <v/>
      </c>
      <c r="D23" s="37">
        <f>AVERAGE(D4:D15)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2" customWidth="1" min="3" max="3"/>
    <col width="44" customWidth="1" min="4" max="4"/>
  </cols>
  <sheetData>
    <row r="1" ht="26" customHeight="1">
      <c r="A1" s="1" t="inlineStr">
        <is>
          <t>Assumpties en parameters</t>
        </is>
      </c>
    </row>
    <row r="2"/>
    <row r="3">
      <c r="A3" s="2" t="inlineStr">
        <is>
          <t>Parameter</t>
        </is>
      </c>
      <c r="B3" s="2" t="inlineStr">
        <is>
          <t>Waarde</t>
        </is>
      </c>
      <c r="C3" s="2" t="inlineStr">
        <is>
          <t>Eenheid</t>
        </is>
      </c>
      <c r="D3" s="2" t="inlineStr">
        <is>
          <t>Toelichting</t>
        </is>
      </c>
    </row>
    <row r="4">
      <c r="A4" s="22" t="inlineStr">
        <is>
          <t>Beginsaldo</t>
        </is>
      </c>
      <c r="B4" s="43" t="n">
        <v>15000</v>
      </c>
      <c r="C4" s="22" t="inlineStr">
        <is>
          <t>€</t>
        </is>
      </c>
      <c r="D4" s="24" t="inlineStr">
        <is>
          <t>Banksaldo bij start van de prognose (januari 2026)</t>
        </is>
      </c>
    </row>
    <row r="5">
      <c r="A5" s="25" t="inlineStr">
        <is>
          <t>Minimale buffer</t>
        </is>
      </c>
      <c r="B5" s="43" t="n">
        <v>5000</v>
      </c>
      <c r="C5" s="25" t="inlineStr">
        <is>
          <t>€</t>
        </is>
      </c>
      <c r="D5" s="26" t="inlineStr">
        <is>
          <t>Gewenste minimale kasbuffer per maand</t>
        </is>
      </c>
    </row>
    <row r="6">
      <c r="A6" s="22" t="inlineStr">
        <is>
          <t>Gemiddelde betaaltermijn klanten</t>
        </is>
      </c>
      <c r="B6" s="27" t="n">
        <v>30</v>
      </c>
      <c r="C6" s="22" t="inlineStr">
        <is>
          <t>dagen</t>
        </is>
      </c>
      <c r="D6" s="24" t="inlineStr">
        <is>
          <t>Gemiddeld aantal dagen tot betaling van facturen</t>
        </is>
      </c>
    </row>
    <row r="7">
      <c r="A7" s="25" t="inlineStr">
        <is>
          <t>Percentage direct betaald</t>
        </is>
      </c>
      <c r="B7" s="28" t="n">
        <v>0.6</v>
      </c>
      <c r="C7" s="25" t="inlineStr">
        <is>
          <t>%</t>
        </is>
      </c>
      <c r="D7" s="26" t="inlineStr">
        <is>
          <t>Aandeel omzet dat binnen de maand wordt ontvangen</t>
        </is>
      </c>
    </row>
    <row r="8">
      <c r="A8" s="22" t="inlineStr">
        <is>
          <t>Btw-tarief omzet</t>
        </is>
      </c>
      <c r="B8" s="28" t="n">
        <v>0.21</v>
      </c>
      <c r="C8" s="22" t="inlineStr">
        <is>
          <t>%</t>
        </is>
      </c>
      <c r="D8" s="24" t="inlineStr">
        <is>
          <t>Standaard btw-tarief over omzet</t>
        </is>
      </c>
    </row>
    <row r="9">
      <c r="A9" s="25" t="inlineStr">
        <is>
          <t>Btw-tarief kosten</t>
        </is>
      </c>
      <c r="B9" s="28" t="n">
        <v>0.21</v>
      </c>
      <c r="C9" s="25" t="inlineStr">
        <is>
          <t>%</t>
        </is>
      </c>
      <c r="D9" s="26" t="inlineStr">
        <is>
          <t>Standaard btw-tarief over inkoopkosten</t>
        </is>
      </c>
    </row>
    <row r="10">
      <c r="A10" s="22" t="inlineStr">
        <is>
          <t>Vaste maandelijkse lasten (huur)</t>
        </is>
      </c>
      <c r="B10" s="43" t="n">
        <v>1800</v>
      </c>
      <c r="C10" s="22" t="inlineStr">
        <is>
          <t>€</t>
        </is>
      </c>
      <c r="D10" s="24" t="inlineStr">
        <is>
          <t>Huur en overige vaste lasten per maand</t>
        </is>
      </c>
    </row>
    <row r="11">
      <c r="A11" s="25" t="inlineStr">
        <is>
          <t>Personeelskosten per maand</t>
        </is>
      </c>
      <c r="B11" s="43" t="n">
        <v>3200</v>
      </c>
      <c r="C11" s="25" t="inlineStr">
        <is>
          <t>€</t>
        </is>
      </c>
      <c r="D11" s="26" t="inlineStr">
        <is>
          <t>Salariskosten inclusief werkgeverslasten</t>
        </is>
      </c>
    </row>
    <row r="12">
      <c r="A12" s="22" t="inlineStr">
        <is>
          <t>Reservering loonheffing / pensioen</t>
        </is>
      </c>
      <c r="B12" s="28" t="n">
        <v>0.15</v>
      </c>
      <c r="C12" s="22" t="inlineStr">
        <is>
          <t>%</t>
        </is>
      </c>
      <c r="D12" s="24" t="inlineStr">
        <is>
          <t>Percentage van personeelskosten te reserveren</t>
        </is>
      </c>
    </row>
    <row r="13">
      <c r="A13" s="25" t="inlineStr">
        <is>
          <t>Seizoensfactor Q1</t>
        </is>
      </c>
      <c r="B13" s="27" t="n">
        <v>1</v>
      </c>
      <c r="C13" s="25" t="inlineStr">
        <is>
          <t>factor</t>
        </is>
      </c>
      <c r="D13" s="26" t="inlineStr">
        <is>
          <t>Correctiefactor omzet eerste kwartaal</t>
        </is>
      </c>
    </row>
    <row r="14">
      <c r="A14" s="22" t="inlineStr">
        <is>
          <t>Seizoensfactor Q2</t>
        </is>
      </c>
      <c r="B14" s="27" t="n">
        <v>1.1</v>
      </c>
      <c r="C14" s="22" t="inlineStr">
        <is>
          <t>factor</t>
        </is>
      </c>
      <c r="D14" s="24" t="inlineStr">
        <is>
          <t>Correctiefactor omzet tweede kwartaal</t>
        </is>
      </c>
    </row>
    <row r="15">
      <c r="A15" s="25" t="inlineStr">
        <is>
          <t>Seizoensfactor Q3</t>
        </is>
      </c>
      <c r="B15" s="27" t="n">
        <v>0.9</v>
      </c>
      <c r="C15" s="25" t="inlineStr">
        <is>
          <t>factor</t>
        </is>
      </c>
      <c r="D15" s="26" t="inlineStr">
        <is>
          <t>Correctiefactor omzet derde kwartaal</t>
        </is>
      </c>
    </row>
    <row r="16">
      <c r="A16" s="22" t="inlineStr">
        <is>
          <t>Seizoensfactor Q4</t>
        </is>
      </c>
      <c r="B16" s="27" t="n">
        <v>1.2</v>
      </c>
      <c r="C16" s="22" t="inlineStr">
        <is>
          <t>factor</t>
        </is>
      </c>
      <c r="D16" s="24" t="inlineStr">
        <is>
          <t>Correctiefactor omzet vierde kwartaal</t>
        </is>
      </c>
    </row>
    <row r="17">
      <c r="A17" s="25" t="inlineStr">
        <is>
          <t>Gemiddelde maandomzet</t>
        </is>
      </c>
      <c r="B17" s="44">
        <f>AVERAGE(Liquiditeitsprognose!C4:C15)</f>
        <v/>
      </c>
      <c r="C17" s="25" t="inlineStr">
        <is>
          <t>€</t>
        </is>
      </c>
      <c r="D17" s="26" t="inlineStr">
        <is>
          <t>Automatisch berekend uit hoofdblad</t>
        </is>
      </c>
    </row>
    <row r="18"/>
    <row r="19">
      <c r="A19" s="12" t="inlineStr">
        <is>
          <t>Btw-tarieven per categorie</t>
        </is>
      </c>
      <c r="B19" s="12" t="n"/>
    </row>
    <row r="20">
      <c r="A20" s="2" t="inlineStr">
        <is>
          <t>Categorie</t>
        </is>
      </c>
      <c r="B20" s="2" t="inlineStr">
        <is>
          <t>Btw-tarief</t>
        </is>
      </c>
    </row>
    <row r="21">
      <c r="A21" s="13" t="inlineStr">
        <is>
          <t>Factuur</t>
        </is>
      </c>
      <c r="B21" s="30" t="n">
        <v>0.21</v>
      </c>
    </row>
    <row r="22">
      <c r="A22" s="16" t="inlineStr">
        <is>
          <t>Abonnement</t>
        </is>
      </c>
      <c r="B22" s="30" t="n">
        <v>0.21</v>
      </c>
    </row>
    <row r="23">
      <c r="A23" s="13" t="inlineStr">
        <is>
          <t>Huur</t>
        </is>
      </c>
      <c r="B23" s="30" t="n">
        <v>0</v>
      </c>
    </row>
    <row r="24">
      <c r="A24" s="16" t="inlineStr">
        <is>
          <t>Software</t>
        </is>
      </c>
      <c r="B24" s="30" t="n">
        <v>0.21</v>
      </c>
    </row>
    <row r="25">
      <c r="A25" s="13" t="inlineStr">
        <is>
          <t>Marketing</t>
        </is>
      </c>
      <c r="B25" s="30" t="n">
        <v>0.21</v>
      </c>
    </row>
    <row r="26">
      <c r="A26" s="16" t="inlineStr">
        <is>
          <t>Transport</t>
        </is>
      </c>
      <c r="B26" s="30" t="n">
        <v>0.21</v>
      </c>
    </row>
    <row r="27">
      <c r="A27" s="13" t="inlineStr">
        <is>
          <t>Btw-reservering</t>
        </is>
      </c>
      <c r="B27" s="30" t="n">
        <v>0</v>
      </c>
    </row>
    <row r="28">
      <c r="A28" s="16" t="inlineStr">
        <is>
          <t>Investering</t>
        </is>
      </c>
      <c r="B28" s="30" t="n">
        <v>0.21</v>
      </c>
    </row>
    <row r="29"/>
    <row r="30">
      <c r="A30" t="inlineStr">
        <is>
          <t>Validatie: =IF(Assumpties!B7&gt;1,"Percentage direct betaald &gt; 100% - controleer invoer","OK")</t>
        </is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26" customHeight="1">
      <c r="A1" s="1" t="inlineStr">
        <is>
          <t>Instructies - Liquiditeitsprognose 12 maanden</t>
        </is>
      </c>
    </row>
    <row r="2"/>
    <row r="3" ht="16" customHeight="1">
      <c r="A3" s="31" t="inlineStr">
        <is>
          <t>Doel van dit sjabloon</t>
        </is>
      </c>
    </row>
    <row r="4" ht="40" customHeight="1">
      <c r="A4" s="32" t="inlineStr">
        <is>
          <t>Dit sjabloon helpt zzp'ers, eenmanszaken en bv's om de liquiditeit voor 12 maanden vooruit te voorspellen en te monitoren. Vul de gele invoervelden in en de rest wordt automatisch berekend.</t>
        </is>
      </c>
    </row>
    <row r="5"/>
    <row r="6" ht="16" customHeight="1">
      <c r="A6" s="31" t="inlineStr">
        <is>
          <t>Hoe bedragen invoeren</t>
        </is>
      </c>
    </row>
    <row r="7" ht="40" customHeight="1">
      <c r="A7" s="32" t="inlineStr">
        <is>
          <t>Vul bedragen in zonder duizendtalpunten in de gele cellen (invoervelden). Excel toont de bedragen automatisch in de Nederlandse notatie, bijvoorbeeld € 1.234,56.</t>
        </is>
      </c>
    </row>
    <row r="8"/>
    <row r="9" ht="16" customHeight="1">
      <c r="A9" s="31" t="inlineStr">
        <is>
          <t>Kleurbetekenis</t>
        </is>
      </c>
    </row>
    <row r="10" ht="40" customHeight="1">
      <c r="A10" s="32" t="inlineStr">
        <is>
          <t>Lichtgeel = invoerveld (aanpasbaar). Groen = positief eind saldo of ruim boven de buffer. Rood = tekort of eind saldo onder de minimale buffer. Grijs = totaalregel.</t>
        </is>
      </c>
    </row>
    <row r="11"/>
    <row r="12" ht="16" customHeight="1">
      <c r="A12" s="31" t="inlineStr">
        <is>
          <t>Werkblad Liquiditeitsprognose</t>
        </is>
      </c>
    </row>
    <row r="13" ht="40" customHeight="1">
      <c r="A13" s="32" t="inlineStr">
        <is>
          <t>Bevat de 12 maandelijkse cashflowregels met begin- en eindsaldo, ontvangsten, uitgaven, btw-reservering en signalering (OK / Tekort). Onderaan staat een voorbeeldtabel met transacties ter illustratie.</t>
        </is>
      </c>
    </row>
    <row r="14"/>
    <row r="15" ht="16" customHeight="1">
      <c r="A15" s="31" t="inlineStr">
        <is>
          <t>Werkblad Scenario's</t>
        </is>
      </c>
    </row>
    <row r="16" ht="40" customHeight="1">
      <c r="A16" s="32" t="inlineStr">
        <is>
          <t>Vergelijkt drie scenario's (conservatief -15%, basis, optimistisch +15%) op basis van de omzet uit het hoofdblad. Kengetallen tonen het aantal maanden met een tekort per scenario.</t>
        </is>
      </c>
    </row>
    <row r="17"/>
    <row r="18" ht="16" customHeight="1">
      <c r="A18" s="31" t="inlineStr">
        <is>
          <t>Werkblad Assumpties</t>
        </is>
      </c>
    </row>
    <row r="19" ht="40" customHeight="1">
      <c r="A19" s="32" t="inlineStr">
        <is>
          <t>Hier staan alle uitgangspunten zoals beginsaldo, minimale buffer, betaaltermijnen, btw-tarieven en vaste lasten. Wijzigingen hier werken automatisch door in de andere werkbladen.</t>
        </is>
      </c>
    </row>
    <row r="20"/>
    <row r="21" ht="16" customHeight="1">
      <c r="A21" s="31" t="inlineStr">
        <is>
          <t>Belang van btw-reservering en buffer</t>
        </is>
      </c>
    </row>
    <row r="22" ht="40" customHeight="1">
      <c r="A22" s="32" t="inlineStr">
        <is>
          <t>Reserveer altijd voldoende voor de btw-afdracht en houd een minimale buffer aan voor onverwachte uitgaven. Het sjabloon signaleert automatisch wanneer het eind saldo onder de buffer komt.</t>
        </is>
      </c>
    </row>
    <row r="23"/>
    <row r="24" ht="16" customHeight="1">
      <c r="A24" s="31" t="inlineStr">
        <is>
          <t>Nederlandse standaarden</t>
        </is>
      </c>
    </row>
    <row r="25" ht="40" customHeight="1">
      <c r="A25" s="32" t="inlineStr">
        <is>
          <t>Alle bedragen worden weergegeven in euro's (€ 1.234,56) en datums in de notatie DD-MM-JJJJ, conform de Nederlandse standaard.</t>
        </is>
      </c>
    </row>
  </sheetData>
  <mergeCells count="9">
    <mergeCell ref="A1:B1"/>
    <mergeCell ref="A4:F4"/>
    <mergeCell ref="A7:F7"/>
    <mergeCell ref="A10:F10"/>
    <mergeCell ref="A13:F13"/>
    <mergeCell ref="A16:F16"/>
    <mergeCell ref="A19:F19"/>
    <mergeCell ref="A22:F22"/>
    <mergeCell ref="A25:F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2026-07-02T20:25:25Z</dcterms:created>
  <dcterms:modified xmlns:dcterms="http://purl.org/dc/terms/" xmlns:xsi="http://www.w3.org/2001/XMLSchema-instance" xsi:type="dcterms:W3CDTF">2026-07-02T20:25:25Z</dcterms:modified>
</cp:coreProperties>
</file>