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ffertes" sheetId="1" state="visible" r:id="rId1"/>
    <sheet xmlns:r="http://schemas.openxmlformats.org/officeDocument/2006/relationships" name="Vergelijking" sheetId="2" state="visible" r:id="rId2"/>
    <sheet xmlns:r="http://schemas.openxmlformats.org/officeDocument/2006/relationships" name="Instructi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-MM-JJJJ"/>
    <numFmt numFmtId="165" formatCode="&quot;€&quot; #.##0,00"/>
    <numFmt numFmtId="166" formatCode="0.0"/>
  </numFmts>
  <fonts count="6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16A34A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9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2" fillId="6" borderId="0" applyAlignment="1" pivotButton="0" quotePrefix="0" xfId="0">
      <alignment horizontal="left" vertical="center" wrapText="1"/>
    </xf>
    <xf numFmtId="0" fontId="4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2" fillId="6" borderId="0" pivotButton="0" quotePrefix="0" xfId="0"/>
    <xf numFmtId="165" fontId="0" fillId="0" borderId="1" applyAlignment="1" pivotButton="0" quotePrefix="0" xfId="0">
      <alignment horizontal="center" vertical="center" wrapText="1"/>
    </xf>
    <xf numFmtId="1" fontId="0" fillId="0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16A34A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  <dxf>
      <fill>
        <patternFill patternType="solid">
          <fgColor rgb="00FB923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Totaal incl. btw per leverancier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'Vergelijking'!B18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'Vergelijking'!$A$19:$A$27</f>
            </numRef>
          </cat>
          <val>
            <numRef>
              <f>'Vergelijking'!$B$19:$B$27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Leverancier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Totaalscore per leverancier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'Vergelijking'!D18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'Vergelijking'!$A$19:$A$27</f>
            </numRef>
          </cat>
          <val>
            <numRef>
              <f>'Vergelijking'!$D$19:$D$27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Leverancier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Score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Vergelijking kwaliteit / service / duurzaamheid / levertijd</a:t>
            </a:r>
          </a:p>
        </rich>
      </tx>
    </title>
    <plotArea>
      <radarChart>
        <radarStyle val="standard"/>
        <ser>
          <idx val="0"/>
          <order val="0"/>
          <tx>
            <strRef>
              <f>'Vergelijking'!B30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'Vergelijking'!$A$31:$A$39</f>
            </numRef>
          </cat>
          <val>
            <numRef>
              <f>'Vergelijking'!$B$31:$B$39</f>
            </numRef>
          </val>
        </ser>
        <ser>
          <idx val="1"/>
          <order val="1"/>
          <tx>
            <strRef>
              <f>'Vergelijking'!C30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'Vergelijking'!$A$31:$A$39</f>
            </numRef>
          </cat>
          <val>
            <numRef>
              <f>'Vergelijking'!$C$31:$C$39</f>
            </numRef>
          </val>
        </ser>
        <ser>
          <idx val="2"/>
          <order val="2"/>
          <tx>
            <strRef>
              <f>'Vergelijking'!D30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'Vergelijking'!$A$31:$A$39</f>
            </numRef>
          </cat>
          <val>
            <numRef>
              <f>'Vergelijking'!$D$31:$D$39</f>
            </numRef>
          </val>
        </ser>
        <ser>
          <idx val="3"/>
          <order val="3"/>
          <tx>
            <strRef>
              <f>'Vergelijking'!E30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'Vergelijking'!$A$31:$A$39</f>
            </numRef>
          </cat>
          <val>
            <numRef>
              <f>'Vergelijking'!$E$31:$E$39</f>
            </numRef>
          </val>
        </ser>
        <axId val="10"/>
        <axId val="100"/>
      </rad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9</col>
      <colOff>0</colOff>
      <row>3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21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9</col>
      <colOff>0</colOff>
      <row>39</row>
      <rowOff>0</rowOff>
    </from>
    <ext cx="648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6" customWidth="1" min="3" max="3"/>
    <col width="13" customWidth="1" min="4" max="4"/>
    <col width="13" customWidth="1" min="5" max="5"/>
    <col width="20" customWidth="1" min="6" max="6"/>
    <col width="9" customWidth="1" min="7" max="7"/>
    <col width="16" customWidth="1" min="8" max="8"/>
    <col width="15" customWidth="1" min="9" max="9"/>
    <col width="11" customWidth="1" min="10" max="10"/>
    <col width="13" customWidth="1" min="11" max="11"/>
    <col width="15" customWidth="1" min="12" max="12"/>
    <col width="14" customWidth="1" min="13" max="13"/>
    <col width="13" customWidth="1" min="14" max="14"/>
    <col width="22" customWidth="1" min="15" max="15"/>
    <col width="16" customWidth="1" min="16" max="16"/>
    <col width="14" customWidth="1" min="17" max="17"/>
    <col width="16" customWidth="1" min="18" max="18"/>
    <col width="26" customWidth="1" min="19" max="19"/>
    <col width="12" customWidth="1" min="20" max="20"/>
  </cols>
  <sheetData>
    <row r="1" ht="26" customHeight="1">
      <c r="A1" s="1" t="inlineStr">
        <is>
          <t>Offertevergelijking Leveranciers - Offertes</t>
        </is>
      </c>
    </row>
    <row r="3" ht="34" customHeight="1">
      <c r="A3" s="2" t="inlineStr">
        <is>
          <t>Leverancier</t>
        </is>
      </c>
      <c r="B3" s="2" t="inlineStr">
        <is>
          <t>Plaats</t>
        </is>
      </c>
      <c r="C3" s="2" t="inlineStr">
        <is>
          <t>Contactpersoon</t>
        </is>
      </c>
      <c r="D3" s="2" t="inlineStr">
        <is>
          <t>Offertedatum</t>
        </is>
      </c>
      <c r="E3" s="2" t="inlineStr">
        <is>
          <t>Geldig tot</t>
        </is>
      </c>
      <c r="F3" s="2" t="inlineStr">
        <is>
          <t>Product/Dienst</t>
        </is>
      </c>
      <c r="G3" s="2" t="inlineStr">
        <is>
          <t>Aantal</t>
        </is>
      </c>
      <c r="H3" s="2" t="inlineStr">
        <is>
          <t>Stukprijs excl. btw</t>
        </is>
      </c>
      <c r="I3" s="2" t="inlineStr">
        <is>
          <t>Totaal excl. btw</t>
        </is>
      </c>
      <c r="J3" s="2" t="inlineStr">
        <is>
          <t>btw-tarief</t>
        </is>
      </c>
      <c r="K3" s="2" t="inlineStr">
        <is>
          <t>btw-bedrag</t>
        </is>
      </c>
      <c r="L3" s="2" t="inlineStr">
        <is>
          <t>Totaal incl. btw</t>
        </is>
      </c>
      <c r="M3" s="2" t="inlineStr">
        <is>
          <t>Levertijd (dagen)</t>
        </is>
      </c>
      <c r="N3" s="2" t="inlineStr">
        <is>
          <t>Garantie (mnd)</t>
        </is>
      </c>
      <c r="O3" s="2" t="inlineStr">
        <is>
          <t>Betalingsconditie</t>
        </is>
      </c>
      <c r="P3" s="2" t="inlineStr">
        <is>
          <t>Kwaliteitsscore (1-10)</t>
        </is>
      </c>
      <c r="Q3" s="2" t="inlineStr">
        <is>
          <t>Service score (1-10)</t>
        </is>
      </c>
      <c r="R3" s="2" t="inlineStr">
        <is>
          <t>Duurzaamheidsscore (1-10)</t>
        </is>
      </c>
      <c r="S3" s="2" t="inlineStr">
        <is>
          <t>Opmerking</t>
        </is>
      </c>
      <c r="T3" s="2" t="inlineStr">
        <is>
          <t>Totaalscore</t>
        </is>
      </c>
    </row>
    <row r="4">
      <c r="A4" s="3" t="inlineStr">
        <is>
          <t>Van Dijk Supplies</t>
        </is>
      </c>
      <c r="B4" s="3" t="inlineStr">
        <is>
          <t>Rotterdam</t>
        </is>
      </c>
      <c r="C4" s="3" t="inlineStr">
        <is>
          <t>R. van Dijk</t>
        </is>
      </c>
      <c r="D4" s="4" t="inlineStr">
        <is>
          <t>05-01-2026</t>
        </is>
      </c>
      <c r="E4" s="4" t="inlineStr">
        <is>
          <t>05-02-2026</t>
        </is>
      </c>
      <c r="F4" s="3" t="inlineStr">
        <is>
          <t>Kantoormeubilair</t>
        </is>
      </c>
      <c r="G4" s="5" t="n">
        <v>40</v>
      </c>
      <c r="H4" s="6" t="n">
        <v>185</v>
      </c>
      <c r="I4" s="7">
        <f>G4*H4</f>
        <v/>
      </c>
      <c r="J4" s="8" t="n">
        <v>0.21</v>
      </c>
      <c r="K4" s="7">
        <f>I4*J4</f>
        <v/>
      </c>
      <c r="L4" s="7">
        <f>I4+K4</f>
        <v/>
      </c>
      <c r="M4" s="5" t="n">
        <v>8</v>
      </c>
      <c r="N4" s="9" t="n">
        <v>24</v>
      </c>
      <c r="O4" s="3" t="inlineStr">
        <is>
          <t>30 dagen netto</t>
        </is>
      </c>
      <c r="P4" s="5" t="n">
        <v>8</v>
      </c>
      <c r="Q4" s="5" t="n">
        <v>7</v>
      </c>
      <c r="R4" s="5" t="n">
        <v>6</v>
      </c>
      <c r="S4" s="3" t="inlineStr">
        <is>
          <t>Korting bij afname &gt; 50</t>
        </is>
      </c>
      <c r="T4" s="10">
        <f>IFERROR(ROUND((IF(M4&lt;=7,10,IF(M4&lt;=14,8,6))*0.2+P4*0.3+Q4*0.2+R4*0.15+IFERROR((MIN($L$4:$L$12)/L4)*10,0)*0.15),1),0)</f>
        <v/>
      </c>
    </row>
    <row r="5">
      <c r="A5" s="11" t="inlineStr">
        <is>
          <t>Jansen Office Solutions</t>
        </is>
      </c>
      <c r="B5" s="11" t="inlineStr">
        <is>
          <t>Utrecht</t>
        </is>
      </c>
      <c r="C5" s="11" t="inlineStr">
        <is>
          <t>M. Jansen</t>
        </is>
      </c>
      <c r="D5" s="12" t="inlineStr">
        <is>
          <t>08-01-2026</t>
        </is>
      </c>
      <c r="E5" s="12" t="inlineStr">
        <is>
          <t>08-02-2026</t>
        </is>
      </c>
      <c r="F5" s="11" t="inlineStr">
        <is>
          <t>ICT-ondersteuning</t>
        </is>
      </c>
      <c r="G5" s="5" t="n">
        <v>12</v>
      </c>
      <c r="H5" s="6" t="n">
        <v>95</v>
      </c>
      <c r="I5" s="13">
        <f>G5*H5</f>
        <v/>
      </c>
      <c r="J5" s="8" t="n">
        <v>0.21</v>
      </c>
      <c r="K5" s="13">
        <f>I5*J5</f>
        <v/>
      </c>
      <c r="L5" s="13">
        <f>I5+K5</f>
        <v/>
      </c>
      <c r="M5" s="5" t="n">
        <v>5</v>
      </c>
      <c r="N5" s="14" t="n">
        <v>12</v>
      </c>
      <c r="O5" s="11" t="inlineStr">
        <is>
          <t>14 dagen netto</t>
        </is>
      </c>
      <c r="P5" s="5" t="n">
        <v>9</v>
      </c>
      <c r="Q5" s="5" t="n">
        <v>9</v>
      </c>
      <c r="R5" s="5" t="n">
        <v>8</v>
      </c>
      <c r="S5" s="11" t="inlineStr">
        <is>
          <t>Snelle levering</t>
        </is>
      </c>
      <c r="T5" s="15">
        <f>IFERROR(ROUND((IF(M5&lt;=7,10,IF(M5&lt;=14,8,6))*0.2+P5*0.3+Q5*0.2+R5*0.15+IFERROR((MIN($L$4:$L$12)/L5)*10,0)*0.15),1),0)</f>
        <v/>
      </c>
    </row>
    <row r="6">
      <c r="A6" s="3" t="inlineStr">
        <is>
          <t>De Boer Techniek</t>
        </is>
      </c>
      <c r="B6" s="3" t="inlineStr">
        <is>
          <t>Eindhoven</t>
        </is>
      </c>
      <c r="C6" s="3" t="inlineStr">
        <is>
          <t>K. de Boer</t>
        </is>
      </c>
      <c r="D6" s="4" t="inlineStr">
        <is>
          <t>10-01-2026</t>
        </is>
      </c>
      <c r="E6" s="4" t="inlineStr">
        <is>
          <t>10-03-2026</t>
        </is>
      </c>
      <c r="F6" s="3" t="inlineStr">
        <is>
          <t>Installatiewerk</t>
        </is>
      </c>
      <c r="G6" s="5" t="n">
        <v>1</v>
      </c>
      <c r="H6" s="6" t="n">
        <v>12500</v>
      </c>
      <c r="I6" s="7">
        <f>G6*H6</f>
        <v/>
      </c>
      <c r="J6" s="8" t="n">
        <v>0.21</v>
      </c>
      <c r="K6" s="7">
        <f>I6*J6</f>
        <v/>
      </c>
      <c r="L6" s="7">
        <f>I6+K6</f>
        <v/>
      </c>
      <c r="M6" s="5" t="n">
        <v>21</v>
      </c>
      <c r="N6" s="9" t="n">
        <v>36</v>
      </c>
      <c r="O6" s="3" t="inlineStr">
        <is>
          <t>50% vooraf, rest bij oplevering</t>
        </is>
      </c>
      <c r="P6" s="5" t="n">
        <v>9</v>
      </c>
      <c r="Q6" s="5" t="n">
        <v>8</v>
      </c>
      <c r="R6" s="5" t="n">
        <v>7</v>
      </c>
      <c r="S6" s="3" t="inlineStr">
        <is>
          <t>Inclusief montage</t>
        </is>
      </c>
      <c r="T6" s="10">
        <f>IFERROR(ROUND((IF(M6&lt;=7,10,IF(M6&lt;=14,8,6))*0.2+P6*0.3+Q6*0.2+R6*0.15+IFERROR((MIN($L$4:$L$12)/L6)*10,0)*0.15),1),0)</f>
        <v/>
      </c>
    </row>
    <row r="7">
      <c r="A7" s="11" t="inlineStr">
        <is>
          <t>Peters Handel</t>
        </is>
      </c>
      <c r="B7" s="11" t="inlineStr">
        <is>
          <t>Amsterdam</t>
        </is>
      </c>
      <c r="C7" s="11" t="inlineStr">
        <is>
          <t>S. Peters</t>
        </is>
      </c>
      <c r="D7" s="12" t="inlineStr">
        <is>
          <t>12-01-2026</t>
        </is>
      </c>
      <c r="E7" s="12" t="inlineStr">
        <is>
          <t>12-02-2026</t>
        </is>
      </c>
      <c r="F7" s="11" t="inlineStr">
        <is>
          <t>Verpakkingsmateriaal</t>
        </is>
      </c>
      <c r="G7" s="5" t="n">
        <v>500</v>
      </c>
      <c r="H7" s="6" t="n">
        <v>2.15</v>
      </c>
      <c r="I7" s="13">
        <f>G7*H7</f>
        <v/>
      </c>
      <c r="J7" s="8" t="n">
        <v>0.21</v>
      </c>
      <c r="K7" s="13">
        <f>I7*J7</f>
        <v/>
      </c>
      <c r="L7" s="13">
        <f>I7+K7</f>
        <v/>
      </c>
      <c r="M7" s="5" t="n">
        <v>6</v>
      </c>
      <c r="N7" s="14" t="n">
        <v>6</v>
      </c>
      <c r="O7" s="11" t="inlineStr">
        <is>
          <t>30 dagen netto</t>
        </is>
      </c>
      <c r="P7" s="5" t="n">
        <v>7</v>
      </c>
      <c r="Q7" s="5" t="n">
        <v>6</v>
      </c>
      <c r="R7" s="5" t="n">
        <v>5</v>
      </c>
      <c r="S7" s="11" t="inlineStr">
        <is>
          <t>Korting bij afname &gt; 50</t>
        </is>
      </c>
      <c r="T7" s="15">
        <f>IFERROR(ROUND((IF(M7&lt;=7,10,IF(M7&lt;=14,8,6))*0.2+P7*0.3+Q7*0.2+R7*0.15+IFERROR((MIN($L$4:$L$12)/L7)*10,0)*0.15),1),0)</f>
        <v/>
      </c>
    </row>
    <row r="8">
      <c r="A8" s="3" t="inlineStr">
        <is>
          <t>Bakker Installatie</t>
        </is>
      </c>
      <c r="B8" s="3" t="inlineStr">
        <is>
          <t>Haarlem</t>
        </is>
      </c>
      <c r="C8" s="3" t="inlineStr">
        <is>
          <t>T. Bakker</t>
        </is>
      </c>
      <c r="D8" s="4" t="inlineStr">
        <is>
          <t>14-01-2026</t>
        </is>
      </c>
      <c r="E8" s="4" t="inlineStr">
        <is>
          <t>14-02-2026</t>
        </is>
      </c>
      <c r="F8" s="3" t="inlineStr">
        <is>
          <t>Schoonmaakdiensten</t>
        </is>
      </c>
      <c r="G8" s="5" t="n">
        <v>12</v>
      </c>
      <c r="H8" s="6" t="n">
        <v>320</v>
      </c>
      <c r="I8" s="7">
        <f>G8*H8</f>
        <v/>
      </c>
      <c r="J8" s="8" t="n">
        <v>0.21</v>
      </c>
      <c r="K8" s="7">
        <f>I8*J8</f>
        <v/>
      </c>
      <c r="L8" s="7">
        <f>I8+K8</f>
        <v/>
      </c>
      <c r="M8" s="5" t="n">
        <v>3</v>
      </c>
      <c r="N8" s="9" t="n">
        <v>0</v>
      </c>
      <c r="O8" s="3" t="inlineStr">
        <is>
          <t>Maandelijks</t>
        </is>
      </c>
      <c r="P8" s="5" t="n">
        <v>8</v>
      </c>
      <c r="Q8" s="5" t="n">
        <v>9</v>
      </c>
      <c r="R8" s="5" t="n">
        <v>8</v>
      </c>
      <c r="S8" s="3" t="inlineStr">
        <is>
          <t>Contract 1 jaar</t>
        </is>
      </c>
      <c r="T8" s="10">
        <f>IFERROR(ROUND((IF(M8&lt;=7,10,IF(M8&lt;=14,8,6))*0.2+P8*0.3+Q8*0.2+R8*0.15+IFERROR((MIN($L$4:$L$12)/L8)*10,0)*0.15),1),0)</f>
        <v/>
      </c>
    </row>
    <row r="9">
      <c r="A9" s="11" t="inlineStr">
        <is>
          <t>Van Leeuwen IT Services</t>
        </is>
      </c>
      <c r="B9" s="11" t="inlineStr">
        <is>
          <t>Den Haag</t>
        </is>
      </c>
      <c r="C9" s="11" t="inlineStr">
        <is>
          <t>F. van Leeuwen</t>
        </is>
      </c>
      <c r="D9" s="12" t="inlineStr">
        <is>
          <t>15-01-2026</t>
        </is>
      </c>
      <c r="E9" s="12" t="inlineStr">
        <is>
          <t>15-03-2026</t>
        </is>
      </c>
      <c r="F9" s="11" t="inlineStr">
        <is>
          <t>ICT-ondersteuning</t>
        </is>
      </c>
      <c r="G9" s="5" t="n">
        <v>24</v>
      </c>
      <c r="H9" s="6" t="n">
        <v>110</v>
      </c>
      <c r="I9" s="13">
        <f>G9*H9</f>
        <v/>
      </c>
      <c r="J9" s="8" t="n">
        <v>0.21</v>
      </c>
      <c r="K9" s="13">
        <f>I9*J9</f>
        <v/>
      </c>
      <c r="L9" s="13">
        <f>I9+K9</f>
        <v/>
      </c>
      <c r="M9" s="5" t="n">
        <v>10</v>
      </c>
      <c r="N9" s="14" t="n">
        <v>12</v>
      </c>
      <c r="O9" s="11" t="inlineStr">
        <is>
          <t>30 dagen netto</t>
        </is>
      </c>
      <c r="P9" s="5" t="n">
        <v>7</v>
      </c>
      <c r="Q9" s="5" t="n">
        <v>8</v>
      </c>
      <c r="R9" s="5" t="n">
        <v>6</v>
      </c>
      <c r="S9" s="11" t="inlineStr">
        <is>
          <t>BTW verlegd</t>
        </is>
      </c>
      <c r="T9" s="15">
        <f>IFERROR(ROUND((IF(M9&lt;=7,10,IF(M9&lt;=14,8,6))*0.2+P9*0.3+Q9*0.2+R9*0.15+IFERROR((MIN($L$4:$L$12)/L9)*10,0)*0.15),1),0)</f>
        <v/>
      </c>
    </row>
    <row r="10">
      <c r="A10" s="3" t="inlineStr">
        <is>
          <t>Visser Inkoopadvies</t>
        </is>
      </c>
      <c r="B10" s="3" t="inlineStr">
        <is>
          <t>Breda</t>
        </is>
      </c>
      <c r="C10" s="3" t="inlineStr">
        <is>
          <t>L. Visser</t>
        </is>
      </c>
      <c r="D10" s="4" t="inlineStr">
        <is>
          <t>17-01-2026</t>
        </is>
      </c>
      <c r="E10" s="4" t="inlineStr">
        <is>
          <t>17-02-2026</t>
        </is>
      </c>
      <c r="F10" s="3" t="inlineStr">
        <is>
          <t>Adviesdiensten</t>
        </is>
      </c>
      <c r="G10" s="5" t="n">
        <v>40</v>
      </c>
      <c r="H10" s="6" t="n">
        <v>95</v>
      </c>
      <c r="I10" s="7">
        <f>G10*H10</f>
        <v/>
      </c>
      <c r="J10" s="8" t="n">
        <v>0.21</v>
      </c>
      <c r="K10" s="7">
        <f>I10*J10</f>
        <v/>
      </c>
      <c r="L10" s="7">
        <f>I10+K10</f>
        <v/>
      </c>
      <c r="M10" s="5" t="n">
        <v>15</v>
      </c>
      <c r="N10" s="9" t="n">
        <v>0</v>
      </c>
      <c r="O10" s="3" t="inlineStr">
        <is>
          <t>14 dagen netto</t>
        </is>
      </c>
      <c r="P10" s="5" t="n">
        <v>9</v>
      </c>
      <c r="Q10" s="5" t="n">
        <v>7</v>
      </c>
      <c r="R10" s="5" t="n">
        <v>7</v>
      </c>
      <c r="S10" s="3" t="inlineStr">
        <is>
          <t>Vaste projectprijs mogelijk</t>
        </is>
      </c>
      <c r="T10" s="10">
        <f>IFERROR(ROUND((IF(M10&lt;=7,10,IF(M10&lt;=14,8,6))*0.2+P10*0.3+Q10*0.2+R10*0.15+IFERROR((MIN($L$4:$L$12)/L10)*10,0)*0.15),1),0)</f>
        <v/>
      </c>
    </row>
    <row r="11">
      <c r="A11" s="11" t="inlineStr">
        <is>
          <t>Smit Logistics</t>
        </is>
      </c>
      <c r="B11" s="11" t="inlineStr">
        <is>
          <t>Nijmegen</t>
        </is>
      </c>
      <c r="C11" s="11" t="inlineStr">
        <is>
          <t>D. Smit</t>
        </is>
      </c>
      <c r="D11" s="12" t="inlineStr">
        <is>
          <t>18-01-2026</t>
        </is>
      </c>
      <c r="E11" s="12" t="inlineStr">
        <is>
          <t>18-02-2026</t>
        </is>
      </c>
      <c r="F11" s="11" t="inlineStr">
        <is>
          <t>Verpakkingsmateriaal</t>
        </is>
      </c>
      <c r="G11" s="5" t="n">
        <v>800</v>
      </c>
      <c r="H11" s="6" t="n">
        <v>1.85</v>
      </c>
      <c r="I11" s="13">
        <f>G11*H11</f>
        <v/>
      </c>
      <c r="J11" s="8" t="n">
        <v>0.09</v>
      </c>
      <c r="K11" s="13">
        <f>I11*J11</f>
        <v/>
      </c>
      <c r="L11" s="13">
        <f>I11+K11</f>
        <v/>
      </c>
      <c r="M11" s="5" t="n">
        <v>9</v>
      </c>
      <c r="N11" s="14" t="n">
        <v>3</v>
      </c>
      <c r="O11" s="11" t="inlineStr">
        <is>
          <t>30 dagen netto</t>
        </is>
      </c>
      <c r="P11" s="5" t="n">
        <v>6</v>
      </c>
      <c r="Q11" s="5" t="n">
        <v>6</v>
      </c>
      <c r="R11" s="5" t="n">
        <v>6</v>
      </c>
      <c r="S11" s="11" t="inlineStr">
        <is>
          <t>Korting bij afname &gt; 50</t>
        </is>
      </c>
      <c r="T11" s="15">
        <f>IFERROR(ROUND((IF(M11&lt;=7,10,IF(M11&lt;=14,8,6))*0.2+P11*0.3+Q11*0.2+R11*0.15+IFERROR((MIN($L$4:$L$12)/L11)*10,0)*0.15),1),0)</f>
        <v/>
      </c>
    </row>
    <row r="12">
      <c r="A12" s="3" t="inlineStr">
        <is>
          <t>Mulder Groep</t>
        </is>
      </c>
      <c r="B12" s="3" t="inlineStr">
        <is>
          <t>Groningen</t>
        </is>
      </c>
      <c r="C12" s="3" t="inlineStr">
        <is>
          <t>A. Mulder</t>
        </is>
      </c>
      <c r="D12" s="4" t="inlineStr">
        <is>
          <t>20-01-2026</t>
        </is>
      </c>
      <c r="E12" s="4" t="inlineStr">
        <is>
          <t>20-02-2026</t>
        </is>
      </c>
      <c r="F12" s="3" t="inlineStr">
        <is>
          <t>Kantoormeubilair</t>
        </is>
      </c>
      <c r="G12" s="5" t="n">
        <v>25</v>
      </c>
      <c r="H12" s="6" t="n">
        <v>210</v>
      </c>
      <c r="I12" s="7">
        <f>G12*H12</f>
        <v/>
      </c>
      <c r="J12" s="8" t="n">
        <v>0.21</v>
      </c>
      <c r="K12" s="7">
        <f>I12*J12</f>
        <v/>
      </c>
      <c r="L12" s="7">
        <f>I12+K12</f>
        <v/>
      </c>
      <c r="M12" s="5" t="n">
        <v>18</v>
      </c>
      <c r="N12" s="9" t="n">
        <v>24</v>
      </c>
      <c r="O12" s="3" t="inlineStr">
        <is>
          <t>30 dagen netto</t>
        </is>
      </c>
      <c r="P12" s="5" t="n">
        <v>8</v>
      </c>
      <c r="Q12" s="5" t="n">
        <v>7</v>
      </c>
      <c r="R12" s="5" t="n">
        <v>9</v>
      </c>
      <c r="S12" s="3" t="inlineStr">
        <is>
          <t>Duurzaam geproduceerd</t>
        </is>
      </c>
      <c r="T12" s="10">
        <f>IFERROR(ROUND((IF(M12&lt;=7,10,IF(M12&lt;=14,8,6))*0.2+P12*0.3+Q12*0.2+R12*0.15+IFERROR((MIN($L$4:$L$12)/L12)*10,0)*0.15),1),0)</f>
        <v/>
      </c>
    </row>
  </sheetData>
  <mergeCells count="1">
    <mergeCell ref="A1:T1"/>
  </mergeCells>
  <conditionalFormatting sqref="L4:L12">
    <cfRule type="expression" priority="1" dxfId="0" stopIfTrue="1">
      <formula>L4=MIN($L$4:$L$12)</formula>
    </cfRule>
    <cfRule type="expression" priority="2" dxfId="1" stopIfTrue="1">
      <formula>L4=MAX($L$4:$L$12)</formula>
    </cfRule>
  </conditionalFormatting>
  <conditionalFormatting sqref="M4:M12">
    <cfRule type="cellIs" priority="3" operator="greaterThan" dxfId="1">
      <formula>14</formula>
    </cfRule>
    <cfRule type="cellIs" priority="4" operator="between" dxfId="2">
      <formula>8</formula>
      <formula>14</formula>
    </cfRule>
  </conditionalFormatting>
  <conditionalFormatting sqref="T4:T12">
    <cfRule type="expression" priority="5" dxfId="0" stopIfTrue="1">
      <formula>T4=MAX($T$4:$T$12)</formula>
    </cfRule>
  </conditionalFormatting>
  <dataValidations count="3">
    <dataValidation sqref="J4:J12" showErrorMessage="1" showInputMessage="1" allowBlank="1" type="list">
      <formula1>"0,0.09,0.21"</formula1>
    </dataValidation>
    <dataValidation sqref="P4:R12" showErrorMessage="1" showInputMessage="1" allowBlank="1" type="whole" operator="between">
      <formula1>1</formula1>
      <formula2>10</formula2>
    </dataValidation>
    <dataValidation sqref="M4:M12" showErrorMessage="1" showInputMessage="1" allowBlank="1" type="whole" operator="greaterThanOrEqual">
      <formula1>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4" customWidth="1" min="3" max="3"/>
    <col width="14" customWidth="1" min="4" max="4"/>
    <col width="14" customWidth="1" min="5" max="5"/>
    <col width="16" customWidth="1" min="6" max="6"/>
    <col width="20" customWidth="1" min="7" max="7"/>
  </cols>
  <sheetData>
    <row r="1" ht="26" customHeight="1">
      <c r="A1" s="16" t="inlineStr">
        <is>
          <t>Vergelijking en Ranking Leveranciers</t>
        </is>
      </c>
    </row>
    <row r="3">
      <c r="A3" s="17" t="inlineStr">
        <is>
          <t>Kernresultaten</t>
        </is>
      </c>
    </row>
    <row r="4">
      <c r="A4" s="18" t="inlineStr">
        <is>
          <t>Beste leverancier op prijs</t>
        </is>
      </c>
      <c r="B4" s="19">
        <f>IFERROR(INDEX(Offertes!$A$4:$A$12,MATCH(MIN(Offertes!$L$4:$L$12),Offertes!$L$4:$L$12,0)),"")</f>
        <v/>
      </c>
      <c r="C4" s="20" t="n"/>
      <c r="D4" s="21" t="n"/>
    </row>
    <row r="5">
      <c r="A5" s="18" t="inlineStr">
        <is>
          <t>Beste leverancier op kwaliteit</t>
        </is>
      </c>
      <c r="B5" s="19">
        <f>IFERROR(INDEX(Offertes!$A$4:$A$12,MATCH(MAX(Offertes!$P$4:$P$12),Offertes!$P$4:$P$12,0)),"")</f>
        <v/>
      </c>
      <c r="C5" s="20" t="n"/>
      <c r="D5" s="21" t="n"/>
    </row>
    <row r="6">
      <c r="A6" s="18" t="inlineStr">
        <is>
          <t>Beste leverancier op levertijd</t>
        </is>
      </c>
      <c r="B6" s="19">
        <f>IFERROR(INDEX(Offertes!$A$4:$A$12,MATCH(MIN(Offertes!$M$4:$M$12),Offertes!$M$4:$M$12,0)),"")</f>
        <v/>
      </c>
      <c r="C6" s="20" t="n"/>
      <c r="D6" s="21" t="n"/>
    </row>
    <row r="7">
      <c r="A7" s="18" t="inlineStr">
        <is>
          <t>Beste leverancier op totaalscore</t>
        </is>
      </c>
      <c r="B7" s="19">
        <f>IFERROR(INDEX(Offertes!$A$4:$A$12,MATCH(MAX(Offertes!$T$4:$T$12),Offertes!$T$4:$T$12,0)),"")</f>
        <v/>
      </c>
      <c r="C7" s="20" t="n"/>
      <c r="D7" s="21" t="n"/>
    </row>
    <row r="9">
      <c r="A9" s="22" t="inlineStr">
        <is>
          <t>Samenvattingscijfers</t>
        </is>
      </c>
    </row>
    <row r="10">
      <c r="A10" s="18" t="inlineStr">
        <is>
          <t>Gemiddelde offertewaarde excl. btw</t>
        </is>
      </c>
      <c r="B10" s="23">
        <f>AVERAGE(Offertes!$I$4:$I$12)</f>
        <v/>
      </c>
    </row>
    <row r="11">
      <c r="A11" s="18" t="inlineStr">
        <is>
          <t>Gemiddelde offertewaarde incl. btw</t>
        </is>
      </c>
      <c r="B11" s="23">
        <f>AVERAGE(Offertes!$L$4:$L$12)</f>
        <v/>
      </c>
    </row>
    <row r="12">
      <c r="A12" s="18" t="inlineStr">
        <is>
          <t>Aantal offertes</t>
        </is>
      </c>
      <c r="B12" s="24">
        <f>COUNTA(Offertes!$A$4:$A$12)</f>
        <v/>
      </c>
    </row>
    <row r="13">
      <c r="A13" s="18" t="inlineStr">
        <is>
          <t>Aantal offertes levertijd &lt;= 7 dagen</t>
        </is>
      </c>
      <c r="B13" s="24">
        <f>COUNTIF(Offertes!$M$4:$M$12,"&lt;=7")</f>
        <v/>
      </c>
    </row>
    <row r="14">
      <c r="A14" s="18" t="inlineStr">
        <is>
          <t>Hoogste totaalscore</t>
        </is>
      </c>
      <c r="B14" s="25">
        <f>MAX(Offertes!$T$4:$T$12)</f>
        <v/>
      </c>
    </row>
    <row r="15">
      <c r="A15" s="18" t="inlineStr">
        <is>
          <t>Laagste totaalscore</t>
        </is>
      </c>
      <c r="B15" s="25">
        <f>MIN(Offertes!$T$4:$T$12)</f>
        <v/>
      </c>
    </row>
    <row r="17">
      <c r="A17" s="22" t="inlineStr">
        <is>
          <t>Rangordetabel</t>
        </is>
      </c>
    </row>
    <row r="18" ht="30" customHeight="1">
      <c r="A18" s="2" t="inlineStr">
        <is>
          <t>Leverancier</t>
        </is>
      </c>
      <c r="B18" s="2" t="inlineStr">
        <is>
          <t>Totaal incl. btw</t>
        </is>
      </c>
      <c r="C18" s="2" t="inlineStr">
        <is>
          <t>Rang (prijs)</t>
        </is>
      </c>
      <c r="D18" s="2" t="inlineStr">
        <is>
          <t>Totaalscore</t>
        </is>
      </c>
      <c r="E18" s="2" t="inlineStr">
        <is>
          <t>Rang (score)</t>
        </is>
      </c>
      <c r="F18" s="2" t="inlineStr">
        <is>
          <t>Verschil t.o.v. goedkoopste</t>
        </is>
      </c>
      <c r="G18" s="2" t="inlineStr">
        <is>
          <t>Verschil t.o.v. hoogste score</t>
        </is>
      </c>
    </row>
    <row r="19">
      <c r="A19" s="3">
        <f>Offertes!A4</f>
        <v/>
      </c>
      <c r="B19" s="7">
        <f>Offertes!L4</f>
        <v/>
      </c>
      <c r="C19" s="9">
        <f>RANK.EQ(B19,$B$19:$B$27,1)</f>
        <v/>
      </c>
      <c r="D19" s="10">
        <f>Offertes!T4</f>
        <v/>
      </c>
      <c r="E19" s="9">
        <f>RANK.EQ(D19,$D$19:$D$27,0)</f>
        <v/>
      </c>
      <c r="F19" s="7">
        <f>B19-MIN($B$19:$B$27)</f>
        <v/>
      </c>
      <c r="G19" s="10">
        <f>MAX($D$19:$D$27)-D19</f>
        <v/>
      </c>
    </row>
    <row r="20">
      <c r="A20" s="11">
        <f>Offertes!A5</f>
        <v/>
      </c>
      <c r="B20" s="13">
        <f>Offertes!L5</f>
        <v/>
      </c>
      <c r="C20" s="14">
        <f>RANK.EQ(B20,$B$19:$B$27,1)</f>
        <v/>
      </c>
      <c r="D20" s="15">
        <f>Offertes!T5</f>
        <v/>
      </c>
      <c r="E20" s="14">
        <f>RANK.EQ(D20,$D$19:$D$27,0)</f>
        <v/>
      </c>
      <c r="F20" s="13">
        <f>B20-MIN($B$19:$B$27)</f>
        <v/>
      </c>
      <c r="G20" s="15">
        <f>MAX($D$19:$D$27)-D20</f>
        <v/>
      </c>
    </row>
    <row r="21">
      <c r="A21" s="3">
        <f>Offertes!A6</f>
        <v/>
      </c>
      <c r="B21" s="7">
        <f>Offertes!L6</f>
        <v/>
      </c>
      <c r="C21" s="9">
        <f>RANK.EQ(B21,$B$19:$B$27,1)</f>
        <v/>
      </c>
      <c r="D21" s="10">
        <f>Offertes!T6</f>
        <v/>
      </c>
      <c r="E21" s="9">
        <f>RANK.EQ(D21,$D$19:$D$27,0)</f>
        <v/>
      </c>
      <c r="F21" s="7">
        <f>B21-MIN($B$19:$B$27)</f>
        <v/>
      </c>
      <c r="G21" s="10">
        <f>MAX($D$19:$D$27)-D21</f>
        <v/>
      </c>
    </row>
    <row r="22">
      <c r="A22" s="11">
        <f>Offertes!A7</f>
        <v/>
      </c>
      <c r="B22" s="13">
        <f>Offertes!L7</f>
        <v/>
      </c>
      <c r="C22" s="14">
        <f>RANK.EQ(B22,$B$19:$B$27,1)</f>
        <v/>
      </c>
      <c r="D22" s="15">
        <f>Offertes!T7</f>
        <v/>
      </c>
      <c r="E22" s="14">
        <f>RANK.EQ(D22,$D$19:$D$27,0)</f>
        <v/>
      </c>
      <c r="F22" s="13">
        <f>B22-MIN($B$19:$B$27)</f>
        <v/>
      </c>
      <c r="G22" s="15">
        <f>MAX($D$19:$D$27)-D22</f>
        <v/>
      </c>
    </row>
    <row r="23">
      <c r="A23" s="3">
        <f>Offertes!A8</f>
        <v/>
      </c>
      <c r="B23" s="7">
        <f>Offertes!L8</f>
        <v/>
      </c>
      <c r="C23" s="9">
        <f>RANK.EQ(B23,$B$19:$B$27,1)</f>
        <v/>
      </c>
      <c r="D23" s="10">
        <f>Offertes!T8</f>
        <v/>
      </c>
      <c r="E23" s="9">
        <f>RANK.EQ(D23,$D$19:$D$27,0)</f>
        <v/>
      </c>
      <c r="F23" s="7">
        <f>B23-MIN($B$19:$B$27)</f>
        <v/>
      </c>
      <c r="G23" s="10">
        <f>MAX($D$19:$D$27)-D23</f>
        <v/>
      </c>
    </row>
    <row r="24">
      <c r="A24" s="11">
        <f>Offertes!A9</f>
        <v/>
      </c>
      <c r="B24" s="13">
        <f>Offertes!L9</f>
        <v/>
      </c>
      <c r="C24" s="14">
        <f>RANK.EQ(B24,$B$19:$B$27,1)</f>
        <v/>
      </c>
      <c r="D24" s="15">
        <f>Offertes!T9</f>
        <v/>
      </c>
      <c r="E24" s="14">
        <f>RANK.EQ(D24,$D$19:$D$27,0)</f>
        <v/>
      </c>
      <c r="F24" s="13">
        <f>B24-MIN($B$19:$B$27)</f>
        <v/>
      </c>
      <c r="G24" s="15">
        <f>MAX($D$19:$D$27)-D24</f>
        <v/>
      </c>
    </row>
    <row r="25">
      <c r="A25" s="3">
        <f>Offertes!A10</f>
        <v/>
      </c>
      <c r="B25" s="7">
        <f>Offertes!L10</f>
        <v/>
      </c>
      <c r="C25" s="9">
        <f>RANK.EQ(B25,$B$19:$B$27,1)</f>
        <v/>
      </c>
      <c r="D25" s="10">
        <f>Offertes!T10</f>
        <v/>
      </c>
      <c r="E25" s="9">
        <f>RANK.EQ(D25,$D$19:$D$27,0)</f>
        <v/>
      </c>
      <c r="F25" s="7">
        <f>B25-MIN($B$19:$B$27)</f>
        <v/>
      </c>
      <c r="G25" s="10">
        <f>MAX($D$19:$D$27)-D25</f>
        <v/>
      </c>
    </row>
    <row r="26">
      <c r="A26" s="11">
        <f>Offertes!A11</f>
        <v/>
      </c>
      <c r="B26" s="13">
        <f>Offertes!L11</f>
        <v/>
      </c>
      <c r="C26" s="14">
        <f>RANK.EQ(B26,$B$19:$B$27,1)</f>
        <v/>
      </c>
      <c r="D26" s="15">
        <f>Offertes!T11</f>
        <v/>
      </c>
      <c r="E26" s="14">
        <f>RANK.EQ(D26,$D$19:$D$27,0)</f>
        <v/>
      </c>
      <c r="F26" s="13">
        <f>B26-MIN($B$19:$B$27)</f>
        <v/>
      </c>
      <c r="G26" s="15">
        <f>MAX($D$19:$D$27)-D26</f>
        <v/>
      </c>
    </row>
    <row r="27">
      <c r="A27" s="3">
        <f>Offertes!A12</f>
        <v/>
      </c>
      <c r="B27" s="7">
        <f>Offertes!L12</f>
        <v/>
      </c>
      <c r="C27" s="9">
        <f>RANK.EQ(B27,$B$19:$B$27,1)</f>
        <v/>
      </c>
      <c r="D27" s="10">
        <f>Offertes!T12</f>
        <v/>
      </c>
      <c r="E27" s="9">
        <f>RANK.EQ(D27,$D$19:$D$27,0)</f>
        <v/>
      </c>
      <c r="F27" s="7">
        <f>B27-MIN($B$19:$B$27)</f>
        <v/>
      </c>
      <c r="G27" s="10">
        <f>MAX($D$19:$D$27)-D27</f>
        <v/>
      </c>
    </row>
    <row r="29">
      <c r="A29" s="22" t="inlineStr">
        <is>
          <t>Scoreprofiel per leverancier</t>
        </is>
      </c>
    </row>
    <row r="30">
      <c r="A30" s="2" t="inlineStr">
        <is>
          <t>Leverancier</t>
        </is>
      </c>
      <c r="B30" s="2" t="inlineStr">
        <is>
          <t>Kwaliteit</t>
        </is>
      </c>
      <c r="C30" s="2" t="inlineStr">
        <is>
          <t>Service</t>
        </is>
      </c>
      <c r="D30" s="2" t="inlineStr">
        <is>
          <t>Duurzaamheid</t>
        </is>
      </c>
      <c r="E30" s="2" t="inlineStr">
        <is>
          <t>Levertijdscore</t>
        </is>
      </c>
    </row>
    <row r="31">
      <c r="A31" s="3">
        <f>Offertes!A4</f>
        <v/>
      </c>
      <c r="B31" s="9">
        <f>Offertes!P4</f>
        <v/>
      </c>
      <c r="C31" s="9">
        <f>Offertes!Q4</f>
        <v/>
      </c>
      <c r="D31" s="9">
        <f>Offertes!R4</f>
        <v/>
      </c>
      <c r="E31" s="9">
        <f>IF(Offertes!M4&lt;=7,10,IF(Offertes!M4&lt;=14,8,6))</f>
        <v/>
      </c>
    </row>
    <row r="32">
      <c r="A32" s="11">
        <f>Offertes!A5</f>
        <v/>
      </c>
      <c r="B32" s="14">
        <f>Offertes!P5</f>
        <v/>
      </c>
      <c r="C32" s="14">
        <f>Offertes!Q5</f>
        <v/>
      </c>
      <c r="D32" s="14">
        <f>Offertes!R5</f>
        <v/>
      </c>
      <c r="E32" s="14">
        <f>IF(Offertes!M5&lt;=7,10,IF(Offertes!M5&lt;=14,8,6))</f>
        <v/>
      </c>
    </row>
    <row r="33">
      <c r="A33" s="3">
        <f>Offertes!A6</f>
        <v/>
      </c>
      <c r="B33" s="9">
        <f>Offertes!P6</f>
        <v/>
      </c>
      <c r="C33" s="9">
        <f>Offertes!Q6</f>
        <v/>
      </c>
      <c r="D33" s="9">
        <f>Offertes!R6</f>
        <v/>
      </c>
      <c r="E33" s="9">
        <f>IF(Offertes!M6&lt;=7,10,IF(Offertes!M6&lt;=14,8,6))</f>
        <v/>
      </c>
    </row>
    <row r="34">
      <c r="A34" s="11">
        <f>Offertes!A7</f>
        <v/>
      </c>
      <c r="B34" s="14">
        <f>Offertes!P7</f>
        <v/>
      </c>
      <c r="C34" s="14">
        <f>Offertes!Q7</f>
        <v/>
      </c>
      <c r="D34" s="14">
        <f>Offertes!R7</f>
        <v/>
      </c>
      <c r="E34" s="14">
        <f>IF(Offertes!M7&lt;=7,10,IF(Offertes!M7&lt;=14,8,6))</f>
        <v/>
      </c>
    </row>
    <row r="35">
      <c r="A35" s="3">
        <f>Offertes!A8</f>
        <v/>
      </c>
      <c r="B35" s="9">
        <f>Offertes!P8</f>
        <v/>
      </c>
      <c r="C35" s="9">
        <f>Offertes!Q8</f>
        <v/>
      </c>
      <c r="D35" s="9">
        <f>Offertes!R8</f>
        <v/>
      </c>
      <c r="E35" s="9">
        <f>IF(Offertes!M8&lt;=7,10,IF(Offertes!M8&lt;=14,8,6))</f>
        <v/>
      </c>
    </row>
    <row r="36">
      <c r="A36" s="11">
        <f>Offertes!A9</f>
        <v/>
      </c>
      <c r="B36" s="14">
        <f>Offertes!P9</f>
        <v/>
      </c>
      <c r="C36" s="14">
        <f>Offertes!Q9</f>
        <v/>
      </c>
      <c r="D36" s="14">
        <f>Offertes!R9</f>
        <v/>
      </c>
      <c r="E36" s="14">
        <f>IF(Offertes!M9&lt;=7,10,IF(Offertes!M9&lt;=14,8,6))</f>
        <v/>
      </c>
    </row>
    <row r="37">
      <c r="A37" s="3">
        <f>Offertes!A10</f>
        <v/>
      </c>
      <c r="B37" s="9">
        <f>Offertes!P10</f>
        <v/>
      </c>
      <c r="C37" s="9">
        <f>Offertes!Q10</f>
        <v/>
      </c>
      <c r="D37" s="9">
        <f>Offertes!R10</f>
        <v/>
      </c>
      <c r="E37" s="9">
        <f>IF(Offertes!M10&lt;=7,10,IF(Offertes!M10&lt;=14,8,6))</f>
        <v/>
      </c>
    </row>
    <row r="38">
      <c r="A38" s="11">
        <f>Offertes!A11</f>
        <v/>
      </c>
      <c r="B38" s="14">
        <f>Offertes!P11</f>
        <v/>
      </c>
      <c r="C38" s="14">
        <f>Offertes!Q11</f>
        <v/>
      </c>
      <c r="D38" s="14">
        <f>Offertes!R11</f>
        <v/>
      </c>
      <c r="E38" s="14">
        <f>IF(Offertes!M11&lt;=7,10,IF(Offertes!M11&lt;=14,8,6))</f>
        <v/>
      </c>
    </row>
    <row r="39">
      <c r="A39" s="3">
        <f>Offertes!A12</f>
        <v/>
      </c>
      <c r="B39" s="9">
        <f>Offertes!P12</f>
        <v/>
      </c>
      <c r="C39" s="9">
        <f>Offertes!Q12</f>
        <v/>
      </c>
      <c r="D39" s="9">
        <f>Offertes!R12</f>
        <v/>
      </c>
      <c r="E39" s="9">
        <f>IF(Offertes!M12&lt;=7,10,IF(Offertes!M12&lt;=14,8,6))</f>
        <v/>
      </c>
    </row>
  </sheetData>
  <mergeCells count="9">
    <mergeCell ref="A1:H1"/>
    <mergeCell ref="A3:B3"/>
    <mergeCell ref="B4:D4"/>
    <mergeCell ref="B5:D5"/>
    <mergeCell ref="B6:D6"/>
    <mergeCell ref="B7:D7"/>
    <mergeCell ref="A9:B9"/>
    <mergeCell ref="A17:G17"/>
    <mergeCell ref="A29:E29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1" ht="26" customHeight="1">
      <c r="A1" s="16" t="inlineStr">
        <is>
          <t>Instructies - Offertevergelijking Leveranciers</t>
        </is>
      </c>
    </row>
    <row r="3" ht="20" customHeight="1">
      <c r="A3" s="17" t="inlineStr">
        <is>
          <t>Doel van dit werkblad</t>
        </is>
      </c>
    </row>
    <row r="4" ht="32" customHeight="1">
      <c r="B4" s="26" t="inlineStr">
        <is>
          <t>Dit sjabloon helpt bij het objectief vergelijken van offertes van leveranciers op basis van prijs, levertijd, kwaliteit, service en duurzaamheid, zodat een goed onderbouwde keuze gemaakt kan worden.</t>
        </is>
      </c>
    </row>
    <row r="5" ht="20" customHeight="1">
      <c r="A5" s="17" t="inlineStr">
        <is>
          <t>Sheet 'Offertes'</t>
        </is>
      </c>
    </row>
    <row r="6" ht="32" customHeight="1">
      <c r="B6" s="26" t="inlineStr">
        <is>
          <t>Vul per leverancier één regel in met alle offertegegevens: leverancier, plaats, contactpersoon, data, product/dienst, aantallen, prijzen en scores. De kolommen Totaal excl. btw, btw-bedrag, Totaal incl. btw en Totaalscore worden automatisch berekend.</t>
        </is>
      </c>
    </row>
    <row r="7" ht="32" customHeight="1">
      <c r="B7" s="26" t="inlineStr">
        <is>
          <t>Controleer bij invoer altijd het btw-tarief (0%, 9% of 21%), de levertijd in dagen en de scores voor kwaliteit, service en duurzaamheid (schaal 1-10).</t>
        </is>
      </c>
    </row>
    <row r="8" ht="32" customHeight="1">
      <c r="B8" s="26" t="inlineStr">
        <is>
          <t>De Totaalscore is een gewogen combinatie: levertijd (20%), kwaliteit (30%), service (20%), duurzaamheid (15%) en een prijscomponent t.o.v. de goedkoopste offerte (15%).</t>
        </is>
      </c>
    </row>
    <row r="9" ht="20" customHeight="1">
      <c r="A9" s="17" t="inlineStr">
        <is>
          <t>Sheet 'Vergelijking'</t>
        </is>
      </c>
    </row>
    <row r="10" ht="32" customHeight="1">
      <c r="B10" s="26" t="inlineStr">
        <is>
          <t>Gebruik dit tabblad voor de uiteindelijke keuze. Het toont de beste leverancier per criterium, een rangordetabel met verschillen t.o.v. de goedkoopste offerte en de hoogste totaalscore, samenvattingscijfers en grafieken.</t>
        </is>
      </c>
    </row>
    <row r="11" ht="32" customHeight="1">
      <c r="B11" s="26" t="inlineStr">
        <is>
          <t>De rangordetabel gebruikt RANK.EQ om leveranciers te sorteren op prijs en op totaalscore. De grafieken tonen totaalkosten, totaalscore en een scoreprofiel per leverancier.</t>
        </is>
      </c>
    </row>
    <row r="12" ht="20" customHeight="1">
      <c r="A12" s="17" t="inlineStr">
        <is>
          <t>Kleurcodering</t>
        </is>
      </c>
    </row>
    <row r="13" ht="32" customHeight="1">
      <c r="B13" s="26" t="inlineStr">
        <is>
          <t>Groen = gunstig (bijvoorbeeld laagste totaalprijs of hoogste totaalscore).</t>
        </is>
      </c>
    </row>
    <row r="14" ht="32" customHeight="1">
      <c r="B14" s="26" t="inlineStr">
        <is>
          <t>Rood = aandachtspunt (bijvoorbeeld hoogste totaalkosten of levertijd langer dan 14 dagen).</t>
        </is>
      </c>
    </row>
    <row r="15" ht="32" customHeight="1">
      <c r="B15" s="26" t="inlineStr">
        <is>
          <t>Oranje = let op, gemiddelde levertijd tussen 8 en 14 dagen.</t>
        </is>
      </c>
    </row>
    <row r="16" ht="32" customHeight="1">
      <c r="B16" s="26" t="inlineStr">
        <is>
          <t>Geel gearceerde cellen zijn invoercellen die u zelf mag aanpassen.</t>
        </is>
      </c>
    </row>
    <row r="17" ht="20" customHeight="1">
      <c r="A17" s="17" t="inlineStr">
        <is>
          <t>Tips</t>
        </is>
      </c>
    </row>
    <row r="18" ht="32" customHeight="1">
      <c r="B18" s="26" t="inlineStr">
        <is>
          <t>Werk alleen in de gele invoercellen op het tabblad Offertes; overige cellen bevatten formules.</t>
        </is>
      </c>
    </row>
    <row r="19" ht="32" customHeight="1">
      <c r="B19" s="26" t="inlineStr">
        <is>
          <t>Voeg extra rijen toe onderaan de tabel Offertes en kopieer de formules door voor meer leveranciers.</t>
        </is>
      </c>
    </row>
  </sheetData>
  <mergeCells count="6">
    <mergeCell ref="A1:D1"/>
    <mergeCell ref="A3:B3"/>
    <mergeCell ref="A5:B5"/>
    <mergeCell ref="A9:B9"/>
    <mergeCell ref="A12:B12"/>
    <mergeCell ref="A17:B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2026-07-02T21:49:39Z</dcterms:created>
  <dcterms:modified xmlns:dcterms="http://purl.org/dc/terms/" xmlns:xsi="http://www.w3.org/2001/XMLSchema-instance" xsi:type="dcterms:W3CDTF">2026-07-02T21:49:39Z</dcterms:modified>
</cp:coreProperties>
</file>