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gnose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Scenario's" sheetId="3" state="visible" r:id="rId3"/>
    <sheet xmlns:r="http://schemas.openxmlformats.org/officeDocument/2006/relationships" name="Instructi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mmmm jjjj"/>
    <numFmt numFmtId="165" formatCode="&quot;€&quot; #.##0,00"/>
    <numFmt numFmtId="166" formatCode="0.0%"/>
    <numFmt numFmtId="167" formatCode="#.##0"/>
  </numFmts>
  <fonts count="6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name val="Calibri"/>
      <b val="1"/>
      <color rgb="00C8102E"/>
      <sz val="11"/>
    </font>
    <font>
      <name val="Calibri"/>
      <b val="1"/>
      <color rgb="00FFFFFF"/>
      <sz val="11"/>
    </font>
    <font>
      <b val="1"/>
    </font>
    <font>
      <i val="1"/>
    </font>
  </fonts>
  <fills count="7">
    <fill>
      <patternFill/>
    </fill>
    <fill>
      <patternFill patternType="gray125"/>
    </fill>
    <fill>
      <patternFill patternType="solid">
        <fgColor rgb="00FFFBEB"/>
        <bgColor rgb="00FFFBEB"/>
      </patternFill>
    </fill>
    <fill>
      <patternFill patternType="solid">
        <fgColor rgb="001E293B"/>
        <bgColor rgb="001E293B"/>
      </patternFill>
    </fill>
    <fill>
      <patternFill patternType="solid">
        <fgColor rgb="00F8FAFC"/>
        <bgColor rgb="00F8FAFC"/>
      </patternFill>
    </fill>
    <fill>
      <patternFill patternType="solid">
        <fgColor rgb="00FFFFFF"/>
        <bgColor rgb="00FFFFFF"/>
      </patternFill>
    </fill>
    <fill>
      <patternFill patternType="solid">
        <fgColor rgb="00F1F5F9"/>
        <bgColor rgb="00F1F5F9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9" fontId="0" fillId="2" borderId="1" pivotButton="0" quotePrefix="0" xfId="0"/>
    <xf numFmtId="0" fontId="3" fillId="3" borderId="1" applyAlignment="1" pivotButton="0" quotePrefix="0" xfId="0">
      <alignment horizontal="left" vertical="center" wrapText="1"/>
    </xf>
    <xf numFmtId="164" fontId="0" fillId="4" borderId="1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vertical="center"/>
    </xf>
    <xf numFmtId="9" fontId="0" fillId="4" borderId="1" applyAlignment="1" pivotButton="0" quotePrefix="0" xfId="0">
      <alignment horizontal="center" vertical="center"/>
    </xf>
    <xf numFmtId="165" fontId="0" fillId="4" borderId="1" applyAlignment="1" pivotButton="0" quotePrefix="0" xfId="0">
      <alignment horizontal="center" vertical="center"/>
    </xf>
    <xf numFmtId="165" fontId="0" fillId="2" borderId="1" applyAlignment="1" pivotButton="0" quotePrefix="0" xfId="0">
      <alignment horizontal="center" vertical="center"/>
    </xf>
    <xf numFmtId="9" fontId="0" fillId="2" borderId="1" applyAlignment="1" pivotButton="0" quotePrefix="0" xfId="0">
      <alignment horizontal="center" vertical="center"/>
    </xf>
    <xf numFmtId="166" fontId="0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left" vertical="center"/>
    </xf>
    <xf numFmtId="164" fontId="0" fillId="5" borderId="1" applyAlignment="1" pivotButton="0" quotePrefix="0" xfId="0">
      <alignment horizontal="center" vertical="center"/>
    </xf>
    <xf numFmtId="9" fontId="0" fillId="5" borderId="1" applyAlignment="1" pivotButton="0" quotePrefix="0" xfId="0">
      <alignment horizontal="center" vertical="center"/>
    </xf>
    <xf numFmtId="165" fontId="0" fillId="5" borderId="1" applyAlignment="1" pivotButton="0" quotePrefix="0" xfId="0">
      <alignment horizontal="center" vertical="center"/>
    </xf>
    <xf numFmtId="166" fontId="0" fillId="5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left" vertical="center"/>
    </xf>
    <xf numFmtId="0" fontId="2" fillId="6" borderId="1" pivotButton="0" quotePrefix="0" xfId="0"/>
    <xf numFmtId="0" fontId="0" fillId="6" borderId="1" pivotButton="0" quotePrefix="0" xfId="0"/>
    <xf numFmtId="167" fontId="0" fillId="6" borderId="1" pivotButton="0" quotePrefix="0" xfId="0"/>
    <xf numFmtId="165" fontId="0" fillId="6" borderId="1" pivotButton="0" quotePrefix="0" xfId="0"/>
    <xf numFmtId="166" fontId="0" fillId="6" borderId="1" pivotButton="0" quotePrefix="0" xfId="0"/>
    <xf numFmtId="0" fontId="1" fillId="0" borderId="0" pivotButton="0" quotePrefix="0" xfId="0"/>
    <xf numFmtId="0" fontId="4" fillId="4" borderId="1" pivotButton="0" quotePrefix="0" xfId="0"/>
    <xf numFmtId="0" fontId="4" fillId="5" borderId="1" pivotButton="0" quotePrefix="0" xfId="0"/>
    <xf numFmtId="1" fontId="0" fillId="5" borderId="1" applyAlignment="1" pivotButton="0" quotePrefix="0" xfId="0">
      <alignment horizontal="center" vertical="center"/>
    </xf>
    <xf numFmtId="0" fontId="4" fillId="0" borderId="1" pivotButton="0" quotePrefix="0" xfId="0"/>
    <xf numFmtId="164" fontId="0" fillId="0" borderId="1" applyAlignment="1" pivotButton="0" quotePrefix="0" xfId="0">
      <alignment horizontal="center" vertical="center"/>
    </xf>
    <xf numFmtId="164" fontId="0" fillId="2" borderId="1" applyAlignment="1" pivotButton="0" quotePrefix="0" xfId="0">
      <alignment horizontal="center" vertical="center"/>
    </xf>
    <xf numFmtId="165" fontId="0" fillId="0" borderId="1" pivotButton="0" quotePrefix="0" xfId="0"/>
    <xf numFmtId="166" fontId="0" fillId="0" borderId="1" pivotButton="0" quotePrefix="0" xfId="0"/>
    <xf numFmtId="0" fontId="4" fillId="4" borderId="1" applyAlignment="1" pivotButton="0" quotePrefix="0" xfId="0">
      <alignment horizontal="left" vertical="center" wrapText="1"/>
    </xf>
    <xf numFmtId="0" fontId="0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  <xf numFmtId="0" fontId="0" fillId="5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0" fillId="0" borderId="1" applyAlignment="1" pivotButton="0" quotePrefix="0" xfId="0">
      <alignment horizontal="center" vertical="center"/>
    </xf>
    <xf numFmtId="0" fontId="5" fillId="0" borderId="0" pivotButton="0" quotePrefix="0" xfId="0"/>
    <xf numFmtId="0" fontId="2" fillId="0" borderId="1" applyAlignment="1" pivotButton="0" quotePrefix="0" xfId="0">
      <alignment vertical="top"/>
    </xf>
    <xf numFmtId="164" fontId="0" fillId="4" borderId="1" applyAlignment="1" pivotButton="0" quotePrefix="0" xfId="0">
      <alignment horizontal="center" vertical="center"/>
    </xf>
    <xf numFmtId="165" fontId="0" fillId="4" borderId="1" applyAlignment="1" pivotButton="0" quotePrefix="0" xfId="0">
      <alignment horizontal="center" vertical="center"/>
    </xf>
    <xf numFmtId="165" fontId="0" fillId="2" borderId="1" applyAlignment="1" pivotButton="0" quotePrefix="0" xfId="0">
      <alignment horizontal="center" vertical="center"/>
    </xf>
    <xf numFmtId="166" fontId="0" fillId="4" borderId="1" applyAlignment="1" pivotButton="0" quotePrefix="0" xfId="0">
      <alignment horizontal="center" vertical="center"/>
    </xf>
    <xf numFmtId="164" fontId="0" fillId="5" borderId="1" applyAlignment="1" pivotButton="0" quotePrefix="0" xfId="0">
      <alignment horizontal="center" vertical="center"/>
    </xf>
    <xf numFmtId="165" fontId="0" fillId="5" borderId="1" applyAlignment="1" pivotButton="0" quotePrefix="0" xfId="0">
      <alignment horizontal="center" vertical="center"/>
    </xf>
    <xf numFmtId="166" fontId="0" fillId="5" borderId="1" applyAlignment="1" pivotButton="0" quotePrefix="0" xfId="0">
      <alignment horizontal="center" vertical="center"/>
    </xf>
    <xf numFmtId="167" fontId="0" fillId="6" borderId="1" pivotButton="0" quotePrefix="0" xfId="0"/>
    <xf numFmtId="165" fontId="0" fillId="6" borderId="1" pivotButton="0" quotePrefix="0" xfId="0"/>
    <xf numFmtId="166" fontId="0" fillId="6" borderId="1" pivotButton="0" quotePrefix="0" xfId="0"/>
    <xf numFmtId="164" fontId="0" fillId="0" borderId="1" applyAlignment="1" pivotButton="0" quotePrefix="0" xfId="0">
      <alignment horizontal="center" vertical="center"/>
    </xf>
    <xf numFmtId="164" fontId="0" fillId="2" borderId="1" applyAlignment="1" pivotButton="0" quotePrefix="0" xfId="0">
      <alignment horizontal="center" vertical="center"/>
    </xf>
    <xf numFmtId="165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dxfs count="2">
    <dxf>
      <font>
        <b val="1"/>
        <color rgb="00DC2626"/>
      </font>
    </dxf>
    <dxf>
      <font>
        <b val="1"/>
        <color rgb="0016A34A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Ontwikkeling totale omzet per maand (2026)</a:t>
            </a:r>
          </a:p>
        </rich>
      </tx>
    </title>
    <plotArea>
      <lineChart>
        <grouping val="standard"/>
        <ser>
          <idx val="0"/>
          <order val="0"/>
          <tx>
            <strRef>
              <f>'Prognose'!J6</f>
            </strRef>
          </tx>
          <spPr>
            <a:ln xmlns:a="http://schemas.openxmlformats.org/drawingml/2006/main" w="25000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'Prognose'!$A$7:$A$16</f>
            </numRef>
          </cat>
          <val>
            <numRef>
              <f>'Prognose'!$J$7:$J$16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Maand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Omzet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Omzet per omzetstroom per maand</a:t>
            </a:r>
          </a:p>
        </rich>
      </tx>
    </title>
    <plotArea>
      <barChart>
        <barDir val="col"/>
        <grouping val="stacked"/>
        <ser>
          <idx val="0"/>
          <order val="0"/>
          <tx>
            <strRef>
              <f>'Prognose'!G6</f>
            </strRef>
          </tx>
          <spPr>
            <a:ln xmlns:a="http://schemas.openxmlformats.org/drawingml/2006/main">
              <a:prstDash val="solid"/>
            </a:ln>
          </spPr>
          <cat>
            <numRef>
              <f>'Prognose'!$A$7:$A$16</f>
            </numRef>
          </cat>
          <val>
            <numRef>
              <f>'Prognose'!$G$7:$G$16</f>
            </numRef>
          </val>
        </ser>
        <ser>
          <idx val="1"/>
          <order val="1"/>
          <tx>
            <strRef>
              <f>'Prognose'!H6</f>
            </strRef>
          </tx>
          <spPr>
            <a:ln xmlns:a="http://schemas.openxmlformats.org/drawingml/2006/main">
              <a:prstDash val="solid"/>
            </a:ln>
          </spPr>
          <cat>
            <numRef>
              <f>'Prognose'!$A$7:$A$16</f>
            </numRef>
          </cat>
          <val>
            <numRef>
              <f>'Prognose'!$H$7:$H$16</f>
            </numRef>
          </val>
        </ser>
        <ser>
          <idx val="2"/>
          <order val="2"/>
          <tx>
            <strRef>
              <f>'Prognose'!I6</f>
            </strRef>
          </tx>
          <spPr>
            <a:ln xmlns:a="http://schemas.openxmlformats.org/drawingml/2006/main">
              <a:prstDash val="solid"/>
            </a:ln>
          </spPr>
          <cat>
            <numRef>
              <f>'Prognose'!$A$7:$A$16</f>
            </numRef>
          </cat>
          <val>
            <numRef>
              <f>'Prognose'!$I$7:$I$16</f>
            </numRef>
          </val>
        </ser>
        <gapWidth val="150"/>
        <overlap val="10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Maand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Omzet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5</col>
      <colOff>0</colOff>
      <row>3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19</row>
      <rowOff>0</rowOff>
    </from>
    <ext cx="5400000" cy="27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8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4" customWidth="1" min="3" max="3"/>
    <col width="16" customWidth="1" min="4" max="4"/>
    <col width="12" customWidth="1" min="5" max="5"/>
    <col width="18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26" customWidth="1" min="15" max="15"/>
  </cols>
  <sheetData>
    <row r="1">
      <c r="A1" s="1" t="inlineStr">
        <is>
          <t>Omzetprognose Horeca 2026 – Restaurant Utrecht</t>
        </is>
      </c>
    </row>
    <row r="2">
      <c r="A2" s="2" t="inlineStr">
        <is>
          <t>Aandeel omzet eten (%)</t>
        </is>
      </c>
      <c r="B2" s="3" t="n">
        <v>0.6</v>
      </c>
    </row>
    <row r="3">
      <c r="A3" s="2" t="inlineStr">
        <is>
          <t>Aandeel omzet drinken (%)</t>
        </is>
      </c>
      <c r="B3" s="3" t="n">
        <v>0.4</v>
      </c>
    </row>
    <row r="4"/>
    <row r="5"/>
    <row r="6" ht="32" customHeight="1">
      <c r="A6" s="4" t="inlineStr">
        <is>
          <t>Maand</t>
        </is>
      </c>
      <c r="B6" s="4" t="inlineStr">
        <is>
          <t>Aantal openingsdagen</t>
        </is>
      </c>
      <c r="C6" s="4" t="inlineStr">
        <is>
          <t>Aantal zitplaatsen</t>
        </is>
      </c>
      <c r="D6" s="4" t="inlineStr">
        <is>
          <t>Bezettingsgraad (%)</t>
        </is>
      </c>
      <c r="E6" s="4" t="inlineStr">
        <is>
          <t>Aantal gasten</t>
        </is>
      </c>
      <c r="F6" s="4" t="inlineStr">
        <is>
          <t>Gem. besteding per gast (€)</t>
        </is>
      </c>
      <c r="G6" s="4" t="inlineStr">
        <is>
          <t>Omzet eten (€)</t>
        </is>
      </c>
      <c r="H6" s="4" t="inlineStr">
        <is>
          <t>Omzet drinken (€)</t>
        </is>
      </c>
      <c r="I6" s="4" t="inlineStr">
        <is>
          <t>Overige omzet (€)</t>
        </is>
      </c>
      <c r="J6" s="4" t="inlineStr">
        <is>
          <t>Totaal omzet (€)</t>
        </is>
      </c>
      <c r="K6" s="4" t="inlineStr">
        <is>
          <t>Inkoopkosten (%)</t>
        </is>
      </c>
      <c r="L6" s="4" t="inlineStr">
        <is>
          <t>Inkoopkosten (€)</t>
        </is>
      </c>
      <c r="M6" s="4" t="inlineStr">
        <is>
          <t>Brutomarge (€)</t>
        </is>
      </c>
      <c r="N6" s="4" t="inlineStr">
        <is>
          <t>Brutomarge (%)</t>
        </is>
      </c>
      <c r="O6" s="4" t="inlineStr">
        <is>
          <t>Opmerking / invoerstatus</t>
        </is>
      </c>
    </row>
    <row r="7">
      <c r="A7" s="40" t="n">
        <v>46023</v>
      </c>
      <c r="B7" s="6" t="n">
        <v>26</v>
      </c>
      <c r="C7" s="6" t="n">
        <v>55</v>
      </c>
      <c r="D7" s="7" t="n">
        <v>0.55</v>
      </c>
      <c r="E7" s="41">
        <f>B7*C7*D7</f>
        <v/>
      </c>
      <c r="F7" s="42" t="n">
        <v>28</v>
      </c>
      <c r="G7" s="41">
        <f>E7*$B$2*F7</f>
        <v/>
      </c>
      <c r="H7" s="41">
        <f>E7*$B$3*F7</f>
        <v/>
      </c>
      <c r="I7" s="42" t="n">
        <v>500</v>
      </c>
      <c r="J7" s="41">
        <f>G7+H7+I7</f>
        <v/>
      </c>
      <c r="K7" s="10" t="n">
        <v>0.32</v>
      </c>
      <c r="L7" s="41">
        <f>J7*K7</f>
        <v/>
      </c>
      <c r="M7" s="41">
        <f>J7-L7</f>
        <v/>
      </c>
      <c r="N7" s="43">
        <f>IFERROR(M7/J7,0)</f>
        <v/>
      </c>
      <c r="O7" s="12">
        <f>IF(D7&gt;0.9,"Let op: zeer hoge bezetting",IF(D7&lt;0.4,"Let op: lage bezetting","OK"))</f>
        <v/>
      </c>
    </row>
    <row r="8">
      <c r="A8" s="44" t="n">
        <v>46054</v>
      </c>
      <c r="B8" s="6" t="n">
        <v>24</v>
      </c>
      <c r="C8" s="6" t="n">
        <v>55</v>
      </c>
      <c r="D8" s="14" t="n">
        <v>0.58</v>
      </c>
      <c r="E8" s="45">
        <f>B8*C8*D8</f>
        <v/>
      </c>
      <c r="F8" s="42" t="n">
        <v>28</v>
      </c>
      <c r="G8" s="45">
        <f>E8*$B$2*F8</f>
        <v/>
      </c>
      <c r="H8" s="45">
        <f>E8*$B$3*F8</f>
        <v/>
      </c>
      <c r="I8" s="42" t="n">
        <v>400</v>
      </c>
      <c r="J8" s="45">
        <f>G8+H8+I8</f>
        <v/>
      </c>
      <c r="K8" s="10" t="n">
        <v>0.32</v>
      </c>
      <c r="L8" s="45">
        <f>J8*K8</f>
        <v/>
      </c>
      <c r="M8" s="45">
        <f>J8-L8</f>
        <v/>
      </c>
      <c r="N8" s="46">
        <f>IFERROR(M8/J8,0)</f>
        <v/>
      </c>
      <c r="O8" s="17">
        <f>IF(D8&gt;0.9,"Let op: zeer hoge bezetting",IF(D8&lt;0.4,"Let op: lage bezetting","OK"))</f>
        <v/>
      </c>
    </row>
    <row r="9">
      <c r="A9" s="40" t="n">
        <v>46082</v>
      </c>
      <c r="B9" s="6" t="n">
        <v>27</v>
      </c>
      <c r="C9" s="6" t="n">
        <v>55</v>
      </c>
      <c r="D9" s="7" t="n">
        <v>0.62</v>
      </c>
      <c r="E9" s="41">
        <f>B9*C9*D9</f>
        <v/>
      </c>
      <c r="F9" s="42" t="n">
        <v>29</v>
      </c>
      <c r="G9" s="41">
        <f>E9*$B$2*F9</f>
        <v/>
      </c>
      <c r="H9" s="41">
        <f>E9*$B$3*F9</f>
        <v/>
      </c>
      <c r="I9" s="42" t="n">
        <v>600</v>
      </c>
      <c r="J9" s="41">
        <f>G9+H9+I9</f>
        <v/>
      </c>
      <c r="K9" s="10" t="n">
        <v>0.31</v>
      </c>
      <c r="L9" s="41">
        <f>J9*K9</f>
        <v/>
      </c>
      <c r="M9" s="41">
        <f>J9-L9</f>
        <v/>
      </c>
      <c r="N9" s="43">
        <f>IFERROR(M9/J9,0)</f>
        <v/>
      </c>
      <c r="O9" s="12">
        <f>IF(D9&gt;0.9,"Let op: zeer hoge bezetting",IF(D9&lt;0.4,"Let op: lage bezetting","OK"))</f>
        <v/>
      </c>
    </row>
    <row r="10">
      <c r="A10" s="44" t="n">
        <v>46113</v>
      </c>
      <c r="B10" s="6" t="n">
        <v>26</v>
      </c>
      <c r="C10" s="6" t="n">
        <v>55</v>
      </c>
      <c r="D10" s="14" t="n">
        <v>0.68</v>
      </c>
      <c r="E10" s="45">
        <f>B10*C10*D10</f>
        <v/>
      </c>
      <c r="F10" s="42" t="n">
        <v>30</v>
      </c>
      <c r="G10" s="45">
        <f>E10*$B$2*F10</f>
        <v/>
      </c>
      <c r="H10" s="45">
        <f>E10*$B$3*F10</f>
        <v/>
      </c>
      <c r="I10" s="42" t="n">
        <v>800</v>
      </c>
      <c r="J10" s="45">
        <f>G10+H10+I10</f>
        <v/>
      </c>
      <c r="K10" s="10" t="n">
        <v>0.31</v>
      </c>
      <c r="L10" s="45">
        <f>J10*K10</f>
        <v/>
      </c>
      <c r="M10" s="45">
        <f>J10-L10</f>
        <v/>
      </c>
      <c r="N10" s="46">
        <f>IFERROR(M10/J10,0)</f>
        <v/>
      </c>
      <c r="O10" s="17">
        <f>IF(D10&gt;0.9,"Let op: zeer hoge bezetting",IF(D10&lt;0.4,"Let op: lage bezetting","OK"))</f>
        <v/>
      </c>
    </row>
    <row r="11">
      <c r="A11" s="40" t="n">
        <v>46143</v>
      </c>
      <c r="B11" s="6" t="n">
        <v>27</v>
      </c>
      <c r="C11" s="6" t="n">
        <v>55</v>
      </c>
      <c r="D11" s="7" t="n">
        <v>0.75</v>
      </c>
      <c r="E11" s="41">
        <f>B11*C11*D11</f>
        <v/>
      </c>
      <c r="F11" s="42" t="n">
        <v>31</v>
      </c>
      <c r="G11" s="41">
        <f>E11*$B$2*F11</f>
        <v/>
      </c>
      <c r="H11" s="41">
        <f>E11*$B$3*F11</f>
        <v/>
      </c>
      <c r="I11" s="42" t="n">
        <v>1200</v>
      </c>
      <c r="J11" s="41">
        <f>G11+H11+I11</f>
        <v/>
      </c>
      <c r="K11" s="10" t="n">
        <v>0.3</v>
      </c>
      <c r="L11" s="41">
        <f>J11*K11</f>
        <v/>
      </c>
      <c r="M11" s="41">
        <f>J11-L11</f>
        <v/>
      </c>
      <c r="N11" s="43">
        <f>IFERROR(M11/J11,0)</f>
        <v/>
      </c>
      <c r="O11" s="12">
        <f>IF(D11&gt;0.9,"Let op: zeer hoge bezetting",IF(D11&lt;0.4,"Let op: lage bezetting","OK"))</f>
        <v/>
      </c>
    </row>
    <row r="12">
      <c r="A12" s="44" t="n">
        <v>46174</v>
      </c>
      <c r="B12" s="6" t="n">
        <v>26</v>
      </c>
      <c r="C12" s="6" t="n">
        <v>55</v>
      </c>
      <c r="D12" s="14" t="n">
        <v>0.82</v>
      </c>
      <c r="E12" s="45">
        <f>B12*C12*D12</f>
        <v/>
      </c>
      <c r="F12" s="42" t="n">
        <v>32</v>
      </c>
      <c r="G12" s="45">
        <f>E12*$B$2*F12</f>
        <v/>
      </c>
      <c r="H12" s="45">
        <f>E12*$B$3*F12</f>
        <v/>
      </c>
      <c r="I12" s="42" t="n">
        <v>1500</v>
      </c>
      <c r="J12" s="45">
        <f>G12+H12+I12</f>
        <v/>
      </c>
      <c r="K12" s="10" t="n">
        <v>0.3</v>
      </c>
      <c r="L12" s="45">
        <f>J12*K12</f>
        <v/>
      </c>
      <c r="M12" s="45">
        <f>J12-L12</f>
        <v/>
      </c>
      <c r="N12" s="46">
        <f>IFERROR(M12/J12,0)</f>
        <v/>
      </c>
      <c r="O12" s="17">
        <f>IF(D12&gt;0.9,"Let op: zeer hoge bezetting",IF(D12&lt;0.4,"Let op: lage bezetting","OK"))</f>
        <v/>
      </c>
    </row>
    <row r="13">
      <c r="A13" s="40" t="n">
        <v>46204</v>
      </c>
      <c r="B13" s="6" t="n">
        <v>27</v>
      </c>
      <c r="C13" s="6" t="n">
        <v>55</v>
      </c>
      <c r="D13" s="7" t="n">
        <v>0.88</v>
      </c>
      <c r="E13" s="41">
        <f>B13*C13*D13</f>
        <v/>
      </c>
      <c r="F13" s="42" t="n">
        <v>33</v>
      </c>
      <c r="G13" s="41">
        <f>E13*$B$2*F13</f>
        <v/>
      </c>
      <c r="H13" s="41">
        <f>E13*$B$3*F13</f>
        <v/>
      </c>
      <c r="I13" s="42" t="n">
        <v>900</v>
      </c>
      <c r="J13" s="41">
        <f>G13+H13+I13</f>
        <v/>
      </c>
      <c r="K13" s="10" t="n">
        <v>0.29</v>
      </c>
      <c r="L13" s="41">
        <f>J13*K13</f>
        <v/>
      </c>
      <c r="M13" s="41">
        <f>J13-L13</f>
        <v/>
      </c>
      <c r="N13" s="43">
        <f>IFERROR(M13/J13,0)</f>
        <v/>
      </c>
      <c r="O13" s="12">
        <f>IF(D13&gt;0.9,"Let op: zeer hoge bezetting",IF(D13&lt;0.4,"Let op: lage bezetting","OK"))</f>
        <v/>
      </c>
    </row>
    <row r="14">
      <c r="A14" s="44" t="n">
        <v>46235</v>
      </c>
      <c r="B14" s="6" t="n">
        <v>27</v>
      </c>
      <c r="C14" s="6" t="n">
        <v>55</v>
      </c>
      <c r="D14" s="14" t="n">
        <v>0.85</v>
      </c>
      <c r="E14" s="45">
        <f>B14*C14*D14</f>
        <v/>
      </c>
      <c r="F14" s="42" t="n">
        <v>33</v>
      </c>
      <c r="G14" s="45">
        <f>E14*$B$2*F14</f>
        <v/>
      </c>
      <c r="H14" s="45">
        <f>E14*$B$3*F14</f>
        <v/>
      </c>
      <c r="I14" s="42" t="n">
        <v>700</v>
      </c>
      <c r="J14" s="45">
        <f>G14+H14+I14</f>
        <v/>
      </c>
      <c r="K14" s="10" t="n">
        <v>0.29</v>
      </c>
      <c r="L14" s="45">
        <f>J14*K14</f>
        <v/>
      </c>
      <c r="M14" s="45">
        <f>J14-L14</f>
        <v/>
      </c>
      <c r="N14" s="46">
        <f>IFERROR(M14/J14,0)</f>
        <v/>
      </c>
      <c r="O14" s="17">
        <f>IF(D14&gt;0.9,"Let op: zeer hoge bezetting",IF(D14&lt;0.4,"Let op: lage bezetting","OK"))</f>
        <v/>
      </c>
    </row>
    <row r="15">
      <c r="A15" s="40" t="n">
        <v>46266</v>
      </c>
      <c r="B15" s="6" t="n">
        <v>25</v>
      </c>
      <c r="C15" s="6" t="n">
        <v>55</v>
      </c>
      <c r="D15" s="7" t="n">
        <v>0.7</v>
      </c>
      <c r="E15" s="41">
        <f>B15*C15*D15</f>
        <v/>
      </c>
      <c r="F15" s="42" t="n">
        <v>30</v>
      </c>
      <c r="G15" s="41">
        <f>E15*$B$2*F15</f>
        <v/>
      </c>
      <c r="H15" s="41">
        <f>E15*$B$3*F15</f>
        <v/>
      </c>
      <c r="I15" s="42" t="n">
        <v>500</v>
      </c>
      <c r="J15" s="41">
        <f>G15+H15+I15</f>
        <v/>
      </c>
      <c r="K15" s="10" t="n">
        <v>0.31</v>
      </c>
      <c r="L15" s="41">
        <f>J15*K15</f>
        <v/>
      </c>
      <c r="M15" s="41">
        <f>J15-L15</f>
        <v/>
      </c>
      <c r="N15" s="43">
        <f>IFERROR(M15/J15,0)</f>
        <v/>
      </c>
      <c r="O15" s="12">
        <f>IF(D15&gt;0.9,"Let op: zeer hoge bezetting",IF(D15&lt;0.4,"Let op: lage bezetting","OK"))</f>
        <v/>
      </c>
    </row>
    <row r="16">
      <c r="A16" s="44" t="n">
        <v>46296</v>
      </c>
      <c r="B16" s="6" t="n">
        <v>26</v>
      </c>
      <c r="C16" s="6" t="n">
        <v>55</v>
      </c>
      <c r="D16" s="14" t="n">
        <v>0.65</v>
      </c>
      <c r="E16" s="45">
        <f>B16*C16*D16</f>
        <v/>
      </c>
      <c r="F16" s="42" t="n">
        <v>29</v>
      </c>
      <c r="G16" s="45">
        <f>E16*$B$2*F16</f>
        <v/>
      </c>
      <c r="H16" s="45">
        <f>E16*$B$3*F16</f>
        <v/>
      </c>
      <c r="I16" s="42" t="n">
        <v>600</v>
      </c>
      <c r="J16" s="45">
        <f>G16+H16+I16</f>
        <v/>
      </c>
      <c r="K16" s="10" t="n">
        <v>0.31</v>
      </c>
      <c r="L16" s="45">
        <f>J16*K16</f>
        <v/>
      </c>
      <c r="M16" s="45">
        <f>J16-L16</f>
        <v/>
      </c>
      <c r="N16" s="46">
        <f>IFERROR(M16/J16,0)</f>
        <v/>
      </c>
      <c r="O16" s="17">
        <f>IF(D16&gt;0.9,"Let op: zeer hoge bezetting",IF(D16&lt;0.4,"Let op: lage bezetting","OK"))</f>
        <v/>
      </c>
    </row>
    <row r="17"/>
    <row r="18">
      <c r="A18" s="18" t="inlineStr">
        <is>
          <t>TOTAAL / GEMIDDELDE</t>
        </is>
      </c>
      <c r="B18" s="19" t="n"/>
      <c r="C18" s="19" t="n"/>
      <c r="D18" s="19" t="n"/>
      <c r="E18" s="47">
        <f>SUM(E7:E16)</f>
        <v/>
      </c>
      <c r="F18" s="19" t="n"/>
      <c r="G18" s="48">
        <f>SUM(G7:G16)</f>
        <v/>
      </c>
      <c r="H18" s="48">
        <f>SUM(H7:H16)</f>
        <v/>
      </c>
      <c r="I18" s="48">
        <f>SUM(I7:I16)</f>
        <v/>
      </c>
      <c r="J18" s="48">
        <f>SUM(J7:J16)</f>
        <v/>
      </c>
      <c r="K18" s="19" t="n"/>
      <c r="L18" s="48">
        <f>SUM(L7:L16)</f>
        <v/>
      </c>
      <c r="M18" s="48">
        <f>SUM(M7:M16)</f>
        <v/>
      </c>
      <c r="N18" s="49">
        <f>IFERROR(M18/J18,0)</f>
        <v/>
      </c>
      <c r="O18" s="19" t="n"/>
    </row>
  </sheetData>
  <mergeCells count="1">
    <mergeCell ref="A1:O1"/>
  </mergeCells>
  <conditionalFormatting sqref="D7:D16">
    <cfRule type="expression" priority="1" dxfId="0" stopIfTrue="1">
      <formula>D7&gt;0.9</formula>
    </cfRule>
  </conditionalFormatting>
  <conditionalFormatting sqref="N7:N16">
    <cfRule type="expression" priority="2" dxfId="0" stopIfTrue="1">
      <formula>N7&lt;0.6</formula>
    </cfRule>
    <cfRule type="expression" priority="3" dxfId="1" stopIfTrue="1">
      <formula>N7&gt;=0.6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34" customWidth="1" min="1" max="1"/>
    <col width="4" customWidth="1" min="2" max="2"/>
    <col width="20" customWidth="1" min="3" max="3"/>
    <col width="4" customWidth="1" min="4" max="4"/>
  </cols>
  <sheetData>
    <row r="1">
      <c r="A1" s="23" t="inlineStr">
        <is>
          <t>Dashboard – Omzetprognose Horeca 2026</t>
        </is>
      </c>
    </row>
    <row r="2"/>
    <row r="3">
      <c r="A3" s="2" t="inlineStr">
        <is>
          <t>Kerncijfers</t>
        </is>
      </c>
    </row>
    <row r="4">
      <c r="A4" s="24" t="inlineStr">
        <is>
          <t>Totaal prognose omzet 2026 (€)</t>
        </is>
      </c>
      <c r="C4" s="41">
        <f>SUM(Prognose!J7:J16)</f>
        <v/>
      </c>
    </row>
    <row r="5">
      <c r="A5" s="25" t="inlineStr">
        <is>
          <t>Gemiddelde maandomzet (€)</t>
        </is>
      </c>
      <c r="C5" s="45">
        <f>AVERAGE(Prognose!J7:J16)</f>
        <v/>
      </c>
    </row>
    <row r="6">
      <c r="A6" s="24" t="inlineStr">
        <is>
          <t>Gemiddelde bezettingsgraad (%)</t>
        </is>
      </c>
      <c r="C6" s="43">
        <f>AVERAGE(Prognose!D7:D16)</f>
        <v/>
      </c>
    </row>
    <row r="7">
      <c r="A7" s="25" t="inlineStr">
        <is>
          <t>Gemiddelde brutomarge (%)</t>
        </is>
      </c>
      <c r="C7" s="46">
        <f>AVERAGE(Prognose!N7:N16)</f>
        <v/>
      </c>
    </row>
    <row r="8">
      <c r="A8" s="24" t="inlineStr">
        <is>
          <t>Omzetverschil laatste vs. vorige maand (€)</t>
        </is>
      </c>
      <c r="C8" s="41">
        <f>Prognose!J16-Prognose!J15</f>
        <v/>
      </c>
    </row>
    <row r="9">
      <c r="A9" s="25" t="inlineStr">
        <is>
          <t>Aantal maanden omzet &gt; € 45.000</t>
        </is>
      </c>
      <c r="C9" s="26">
        <f>COUNTIF(Prognose!J7:J16,"&gt;45000")</f>
        <v/>
      </c>
    </row>
    <row r="10"/>
    <row r="11">
      <c r="A11" s="27" t="inlineStr">
        <is>
          <t>Topmaand (hoogste omzet)</t>
        </is>
      </c>
      <c r="C11" s="50">
        <f>INDEX(Prognose!A7:A16,MATCH(MAX(Prognose!J7:J16),Prognose!J7:J16,0))</f>
        <v/>
      </c>
    </row>
    <row r="12">
      <c r="A12" s="27" t="inlineStr">
        <is>
          <t>Laagste maand</t>
        </is>
      </c>
      <c r="C12" s="50">
        <f>INDEX(Prognose!A7:A16,MATCH(MIN(Prognose!J7:J16),Prognose!J7:J16,0))</f>
        <v/>
      </c>
    </row>
    <row r="13"/>
    <row r="14">
      <c r="A14" s="2" t="inlineStr">
        <is>
          <t>Maandopzoeker</t>
        </is>
      </c>
    </row>
    <row r="15">
      <c r="A15" s="27" t="inlineStr">
        <is>
          <t>Kies een maand:</t>
        </is>
      </c>
      <c r="C15" s="51" t="n">
        <v>46023</v>
      </c>
    </row>
    <row r="16">
      <c r="A16" s="27" t="inlineStr">
        <is>
          <t>Totaal omzet die maand (€)</t>
        </is>
      </c>
      <c r="C16" s="52">
        <f>IFERROR(VLOOKUP(C15,Prognose!A7:N16,10,FALSE),"Niet gevonden")</f>
        <v/>
      </c>
    </row>
    <row r="17">
      <c r="A17" s="27" t="inlineStr">
        <is>
          <t>Brutomarge die maand (%)</t>
        </is>
      </c>
      <c r="C17" s="53">
        <f>IFERROR(VLOOKUP(C15,Prognose!A7:N16,14,FALSE),"Niet gevonden")</f>
        <v/>
      </c>
    </row>
  </sheetData>
  <mergeCells count="1">
    <mergeCell ref="A1:F1"/>
  </mergeCells>
  <dataValidations count="1">
    <dataValidation sqref="C15" showErrorMessage="1" showInputMessage="1" allowBlank="0" type="list">
      <formula1>=Prognose!$A$7:$A$16</formula1>
    </dataValidation>
  </dataValidation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4" customWidth="1" min="3" max="3"/>
    <col width="16" customWidth="1" min="4" max="4"/>
    <col width="18" customWidth="1" min="5" max="5"/>
    <col width="14" customWidth="1" min="6" max="6"/>
    <col width="14" customWidth="1" min="7" max="7"/>
    <col width="16" customWidth="1" min="8" max="8"/>
    <col width="18" customWidth="1" min="9" max="9"/>
    <col width="16" customWidth="1" min="10" max="10"/>
    <col width="14" customWidth="1" min="11" max="11"/>
    <col width="42" customWidth="1" min="12" max="12"/>
  </cols>
  <sheetData>
    <row r="1">
      <c r="A1" s="23" t="inlineStr">
        <is>
          <t>Scenarioanalyse Omzetprognose Horeca</t>
        </is>
      </c>
    </row>
    <row r="2"/>
    <row r="3" ht="34" customHeight="1">
      <c r="A3" s="4" t="inlineStr">
        <is>
          <t>Scenario</t>
        </is>
      </c>
      <c r="B3" s="4" t="inlineStr">
        <is>
          <t>Aantal openingsdagen</t>
        </is>
      </c>
      <c r="C3" s="4" t="inlineStr">
        <is>
          <t>Aantal zitplaatsen</t>
        </is>
      </c>
      <c r="D3" s="4" t="inlineStr">
        <is>
          <t>Bezettingsgraad (%)</t>
        </is>
      </c>
      <c r="E3" s="4" t="inlineStr">
        <is>
          <t>Gem. besteding per gast (€)</t>
        </is>
      </c>
      <c r="F3" s="4" t="inlineStr">
        <is>
          <t>Inkoopkosten (%)</t>
        </is>
      </c>
      <c r="G3" s="4" t="inlineStr">
        <is>
          <t>Aantal events per maand</t>
        </is>
      </c>
      <c r="H3" s="4" t="inlineStr">
        <is>
          <t>Extra omzet per event (€)</t>
        </is>
      </c>
      <c r="I3" s="4" t="inlineStr">
        <is>
          <t>Verwachte maandomzet (€)</t>
        </is>
      </c>
      <c r="J3" s="4" t="inlineStr">
        <is>
          <t>Brutomarge (€)</t>
        </is>
      </c>
      <c r="K3" s="4" t="inlineStr">
        <is>
          <t>Brutomarge (%)</t>
        </is>
      </c>
      <c r="L3" s="4" t="inlineStr">
        <is>
          <t>Toelichting</t>
        </is>
      </c>
    </row>
    <row r="4">
      <c r="A4" s="32" t="inlineStr">
        <is>
          <t>Conservatief</t>
        </is>
      </c>
      <c r="B4" s="6" t="n">
        <v>24</v>
      </c>
      <c r="C4" s="6" t="n">
        <v>55</v>
      </c>
      <c r="D4" s="10" t="n">
        <v>0.45</v>
      </c>
      <c r="E4" s="42" t="n">
        <v>26</v>
      </c>
      <c r="F4" s="10" t="n">
        <v>0.34</v>
      </c>
      <c r="G4" s="6" t="n">
        <v>1</v>
      </c>
      <c r="H4" s="42" t="n">
        <v>300</v>
      </c>
      <c r="I4" s="41">
        <f>B4*C4*D4*E4+G4*H4</f>
        <v/>
      </c>
      <c r="J4" s="41">
        <f>I4-I4*F4</f>
        <v/>
      </c>
      <c r="K4" s="43">
        <f>IFERROR(J4/I4,0)</f>
        <v/>
      </c>
      <c r="L4" s="33" t="inlineStr">
        <is>
          <t>Lage bezetting, terughoudende horecabesteding, weinig events – Daan, Rotterdam</t>
        </is>
      </c>
    </row>
    <row r="5">
      <c r="A5" s="34" t="inlineStr">
        <is>
          <t>Basis</t>
        </is>
      </c>
      <c r="B5" s="6" t="n">
        <v>26</v>
      </c>
      <c r="C5" s="6" t="n">
        <v>55</v>
      </c>
      <c r="D5" s="10" t="n">
        <v>0.68</v>
      </c>
      <c r="E5" s="42" t="n">
        <v>30</v>
      </c>
      <c r="F5" s="10" t="n">
        <v>0.31</v>
      </c>
      <c r="G5" s="6" t="n">
        <v>2</v>
      </c>
      <c r="H5" s="42" t="n">
        <v>600</v>
      </c>
      <c r="I5" s="45">
        <f>B5*C5*D5*E5+G5*H5</f>
        <v/>
      </c>
      <c r="J5" s="45">
        <f>I5-I5*F5</f>
        <v/>
      </c>
      <c r="K5" s="46">
        <f>IFERROR(J5/I5,0)</f>
        <v/>
      </c>
      <c r="L5" s="35" t="inlineStr">
        <is>
          <t>Realistisch gemiddelde op basis van huidige prognose – Emma, Utrecht</t>
        </is>
      </c>
    </row>
    <row r="6">
      <c r="A6" s="32" t="inlineStr">
        <is>
          <t>Optimistisch</t>
        </is>
      </c>
      <c r="B6" s="6" t="n">
        <v>27</v>
      </c>
      <c r="C6" s="6" t="n">
        <v>55</v>
      </c>
      <c r="D6" s="10" t="n">
        <v>0.88</v>
      </c>
      <c r="E6" s="42" t="n">
        <v>34</v>
      </c>
      <c r="F6" s="10" t="n">
        <v>0.28</v>
      </c>
      <c r="G6" s="6" t="n">
        <v>4</v>
      </c>
      <c r="H6" s="42" t="n">
        <v>900</v>
      </c>
      <c r="I6" s="41">
        <f>B6*C6*D6*E6+G6*H6</f>
        <v/>
      </c>
      <c r="J6" s="41">
        <f>I6-I6*F6</f>
        <v/>
      </c>
      <c r="K6" s="43">
        <f>IFERROR(J6/I6,0)</f>
        <v/>
      </c>
      <c r="L6" s="33" t="inlineStr">
        <is>
          <t>Hoge bezetting, extra catering en events – Sophie, Amsterdam</t>
        </is>
      </c>
    </row>
    <row r="7"/>
    <row r="8">
      <c r="A8" s="2" t="inlineStr">
        <is>
          <t>Waarschuwing onrealistische aannames</t>
        </is>
      </c>
    </row>
    <row r="9">
      <c r="A9" s="36" t="inlineStr">
        <is>
          <t>Aantal scenario's met bezetting &gt; 85% én inkoop &gt; 32%</t>
        </is>
      </c>
      <c r="C9" s="37">
        <f>COUNTIFS(D4:D6,"&gt;0.85",F4:F6,"&gt;0.32")</f>
        <v/>
      </c>
    </row>
    <row r="10"/>
    <row r="11">
      <c r="A11" s="38">
        <f>IF(D6&gt;0.9,"Let op: optimistisch scenario heeft zeer hoge bezetting","Aannames binnen normale bandbreedte")</f>
        <v/>
      </c>
    </row>
  </sheetData>
  <mergeCells count="1">
    <mergeCell ref="A1:L1"/>
  </mergeCells>
  <conditionalFormatting sqref="K4:K6">
    <cfRule type="expression" priority="1" dxfId="0" stopIfTrue="1">
      <formula>K4&lt;0.6</formula>
    </cfRule>
    <cfRule type="expression" priority="2" dxfId="1" stopIfTrue="1">
      <formula>K4&gt;=0.6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26" customWidth="1" min="1" max="1"/>
    <col width="90" customWidth="1" min="2" max="2"/>
  </cols>
  <sheetData>
    <row r="1">
      <c r="A1" s="23" t="inlineStr">
        <is>
          <t>Instructies – Omzetprognose Horeca Sjabloon</t>
        </is>
      </c>
    </row>
    <row r="2"/>
    <row r="3" ht="48" customHeight="1">
      <c r="A3" s="39" t="inlineStr">
        <is>
          <t>Doel van dit sjabloon</t>
        </is>
      </c>
      <c r="B3" s="35" t="inlineStr">
        <is>
          <t>Dit sjabloon helpt horecaondernemers (restaurant, café, brasserie) om een maandelijkse omzetprognose te maken voor 2026, inclusief scenarioanalyse en dashboard.</t>
        </is>
      </c>
    </row>
    <row r="4">
      <c r="A4" s="36" t="n"/>
      <c r="B4" s="36" t="n"/>
    </row>
    <row r="5" ht="48" customHeight="1">
      <c r="A5" s="39" t="inlineStr">
        <is>
          <t>Sheet 'Prognose'</t>
        </is>
      </c>
      <c r="B5" s="35" t="inlineStr">
        <is>
          <t>Vul de gele invoercellen in: aantal openingsdagen, aantal zitplaatsen, bezettingsgraad, gemiddelde besteding per gast, overige omzet en inkoopkosten percentage. De overige kolommen worden automatisch berekend met formules.</t>
        </is>
      </c>
    </row>
    <row r="6">
      <c r="A6" s="36" t="n"/>
      <c r="B6" s="36" t="n"/>
    </row>
    <row r="7" ht="48" customHeight="1">
      <c r="A7" s="39" t="inlineStr">
        <is>
          <t>Gele invoercellen</t>
        </is>
      </c>
      <c r="B7" s="35" t="inlineStr">
        <is>
          <t>Alle cellen met een lichtgele achtergrond (#FFFBEB) zijn bedoeld om zelf in te vullen. Overige cellen bevatten formules en hoeven niet aangepast te worden.</t>
        </is>
      </c>
    </row>
    <row r="8">
      <c r="A8" s="36" t="n"/>
      <c r="B8" s="36" t="n"/>
    </row>
    <row r="9" ht="48" customHeight="1">
      <c r="A9" s="39" t="inlineStr">
        <is>
          <t>Percentages invullen</t>
        </is>
      </c>
      <c r="B9" s="35" t="inlineStr">
        <is>
          <t>Vul percentages in als bijvoorbeeld 45% en niet als 0,45. Excel toont dit automatisch correct wanneer de celopmaak op percentage staat.</t>
        </is>
      </c>
    </row>
    <row r="10">
      <c r="A10" s="36" t="n"/>
      <c r="B10" s="36" t="n"/>
    </row>
    <row r="11" ht="48" customHeight="1">
      <c r="A11" s="39" t="inlineStr">
        <is>
          <t>Sheet 'Dashboard'</t>
        </is>
      </c>
      <c r="B11" s="35" t="inlineStr">
        <is>
          <t>Geeft een samenvatting van de belangrijkste kerncijfers: totale omzet, gemiddelde bezetting, gemiddelde brutomarge en de top- en laagste maand. Gebruik de gele cel bij 'Maandopzoeker' om via een dropdown een specifieke maand op te zoeken.</t>
        </is>
      </c>
    </row>
    <row r="12">
      <c r="A12" s="36" t="n"/>
      <c r="B12" s="36" t="n"/>
    </row>
    <row r="13" ht="48" customHeight="1">
      <c r="A13" s="39" t="inlineStr">
        <is>
          <t>Sheet "Scenario's"</t>
        </is>
      </c>
      <c r="B13" s="35" t="inlineStr">
        <is>
          <t>Vergelijk een conservatief, basis- en optimistisch scenario. Pas de gele invoercellen aan (bezetting, besteding, inkoopkosten, events) om te zien wat het effect is op de verwachte maandomzet en brutomarge. Bij onrealistische combinaties verschijnt een waarschuwing.</t>
        </is>
      </c>
    </row>
    <row r="14">
      <c r="A14" s="36" t="n"/>
      <c r="B14" s="36" t="n"/>
    </row>
    <row r="15" ht="48" customHeight="1">
      <c r="A15" s="39" t="inlineStr">
        <is>
          <t>Kerncijfers uitgelegd</t>
        </is>
      </c>
      <c r="B15" s="35" t="inlineStr">
        <is>
          <t>Bezettingsgraad = percentage bezette zitplaatsen t.o.v. totale capaciteit. Brutomarge = totale omzet minus inkoopkosten. Brutomarge% = brutomarge gedeeld door totale omzet.</t>
        </is>
      </c>
    </row>
    <row r="16">
      <c r="A16" s="36" t="n"/>
      <c r="B16" s="36" t="n"/>
    </row>
    <row r="17" ht="48" customHeight="1">
      <c r="A17" s="39" t="inlineStr">
        <is>
          <t>Tip</t>
        </is>
      </c>
      <c r="B17" s="35" t="inlineStr">
        <is>
          <t>Werk het sjabloon maandelijks bij met werkelijke cijfers om de prognose voor de rest van het jaar 2026 steeds actueler te maken.</t>
        </is>
      </c>
    </row>
    <row r="18">
      <c r="A18" s="36" t="n"/>
      <c r="B18" s="36" t="n"/>
    </row>
    <row r="19">
      <c r="A19" s="36" t="n"/>
      <c r="B19" s="36" t="n"/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2026-07-02T20:40:56Z</dcterms:created>
  <dcterms:modified xmlns:dcterms="http://purl.org/dc/terms/" xmlns:xsi="http://www.w3.org/2001/XMLSchema-instance" xsi:type="dcterms:W3CDTF">2026-07-02T20:40:56Z</dcterms:modified>
</cp:coreProperties>
</file>