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Vorderingen" sheetId="1" state="visible" r:id="rId1"/>
    <sheet xmlns:r="http://schemas.openxmlformats.org/officeDocument/2006/relationships" name="Boekingen" sheetId="2" state="visible" r:id="rId2"/>
    <sheet xmlns:r="http://schemas.openxmlformats.org/officeDocument/2006/relationships" name="Dashboard" sheetId="3" state="visible" r:id="rId3"/>
    <sheet xmlns:r="http://schemas.openxmlformats.org/officeDocument/2006/relationships" name="Instructie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dd-mm-yyyy"/>
    <numFmt numFmtId="165" formatCode="&quot;€&quot; #.##0,00"/>
  </numFmts>
  <fonts count="6">
    <font>
      <name val="Calibri"/>
      <family val="2"/>
      <color theme="1"/>
      <sz val="11"/>
      <scheme val="minor"/>
    </font>
    <font>
      <name val="Calibri"/>
      <b val="1"/>
      <color rgb="001E293B"/>
      <sz val="16"/>
    </font>
    <font>
      <name val="Calibri"/>
      <b val="1"/>
      <color rgb="00FFFFFF"/>
      <sz val="11"/>
    </font>
    <font>
      <name val="Calibri"/>
      <sz val="10"/>
    </font>
    <font>
      <b val="1"/>
    </font>
    <font>
      <b val="1"/>
      <color rgb="001E293B"/>
      <sz val="11"/>
    </font>
  </fonts>
  <fills count="7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FFFBEB"/>
      </patternFill>
    </fill>
    <fill>
      <patternFill patternType="solid">
        <fgColor rgb="00FFFFFF"/>
      </patternFill>
    </fill>
    <fill>
      <patternFill patternType="solid">
        <fgColor rgb="00F8FAFC"/>
      </patternFill>
    </fill>
    <fill>
      <patternFill patternType="solid">
        <fgColor rgb="00C8102E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45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2" borderId="1" applyAlignment="1" pivotButton="0" quotePrefix="0" xfId="0">
      <alignment horizontal="center" vertical="center" wrapText="1"/>
    </xf>
    <xf numFmtId="0" fontId="3" fillId="4" borderId="1" pivotButton="0" quotePrefix="0" xfId="0"/>
    <xf numFmtId="164" fontId="3" fillId="4" borderId="1" pivotButton="0" quotePrefix="0" xfId="0"/>
    <xf numFmtId="165" fontId="3" fillId="3" borderId="1" pivotButton="0" quotePrefix="0" xfId="0"/>
    <xf numFmtId="9" fontId="3" fillId="3" borderId="1" pivotButton="0" quotePrefix="0" xfId="0"/>
    <xf numFmtId="165" fontId="3" fillId="4" borderId="1" pivotButton="0" quotePrefix="0" xfId="0"/>
    <xf numFmtId="0" fontId="3" fillId="3" borderId="1" pivotButton="0" quotePrefix="0" xfId="0"/>
    <xf numFmtId="0" fontId="0" fillId="0" borderId="1" pivotButton="0" quotePrefix="0" xfId="0"/>
    <xf numFmtId="0" fontId="3" fillId="5" borderId="1" pivotButton="0" quotePrefix="0" xfId="0"/>
    <xf numFmtId="164" fontId="3" fillId="5" borderId="1" pivotButton="0" quotePrefix="0" xfId="0"/>
    <xf numFmtId="165" fontId="3" fillId="5" borderId="1" pivotButton="0" quotePrefix="0" xfId="0"/>
    <xf numFmtId="0" fontId="4" fillId="0" borderId="1" pivotButton="0" quotePrefix="0" xfId="0"/>
    <xf numFmtId="165" fontId="4" fillId="0" borderId="1" pivotButton="0" quotePrefix="0" xfId="0"/>
    <xf numFmtId="0" fontId="1" fillId="0" borderId="0" pivotButton="0" quotePrefix="0" xfId="0"/>
    <xf numFmtId="164" fontId="3" fillId="3" borderId="1" pivotButton="0" quotePrefix="0" xfId="0"/>
    <xf numFmtId="0" fontId="2" fillId="6" borderId="0" pivotButton="0" quotePrefix="0" xfId="0"/>
    <xf numFmtId="0" fontId="0" fillId="6" borderId="0" pivotButton="0" quotePrefix="0" xfId="0"/>
    <xf numFmtId="165" fontId="0" fillId="0" borderId="1" pivotButton="0" quotePrefix="0" xfId="0"/>
    <xf numFmtId="0" fontId="4" fillId="5" borderId="1" pivotButton="0" quotePrefix="0" xfId="0"/>
    <xf numFmtId="165" fontId="0" fillId="5" borderId="1" pivotButton="0" quotePrefix="0" xfId="0"/>
    <xf numFmtId="0" fontId="4" fillId="4" borderId="1" pivotButton="0" quotePrefix="0" xfId="0"/>
    <xf numFmtId="165" fontId="0" fillId="4" borderId="1" pivotButton="0" quotePrefix="0" xfId="0"/>
    <xf numFmtId="1" fontId="0" fillId="5" borderId="1" pivotButton="0" quotePrefix="0" xfId="0"/>
    <xf numFmtId="1" fontId="0" fillId="4" borderId="1" pivotButton="0" quotePrefix="0" xfId="0"/>
    <xf numFmtId="9" fontId="0" fillId="4" borderId="1" pivotButton="0" quotePrefix="0" xfId="0"/>
    <xf numFmtId="0" fontId="5" fillId="4" borderId="1" pivotButton="0" quotePrefix="0" xfId="0"/>
    <xf numFmtId="0" fontId="0" fillId="4" borderId="1" applyAlignment="1" pivotButton="0" quotePrefix="0" xfId="0">
      <alignment horizontal="left" vertical="center" wrapText="1"/>
    </xf>
    <xf numFmtId="0" fontId="0" fillId="4" borderId="1" pivotButton="0" quotePrefix="0" xfId="0"/>
    <xf numFmtId="0" fontId="5" fillId="5" borderId="1" pivotButton="0" quotePrefix="0" xfId="0"/>
    <xf numFmtId="0" fontId="0" fillId="5" borderId="1" applyAlignment="1" pivotButton="0" quotePrefix="0" xfId="0">
      <alignment horizontal="left" vertical="center" wrapText="1"/>
    </xf>
    <xf numFmtId="0" fontId="0" fillId="5" borderId="1" pivotButton="0" quotePrefix="0" xfId="0"/>
    <xf numFmtId="164" fontId="3" fillId="4" borderId="1" pivotButton="0" quotePrefix="0" xfId="0"/>
    <xf numFmtId="165" fontId="3" fillId="3" borderId="1" pivotButton="0" quotePrefix="0" xfId="0"/>
    <xf numFmtId="165" fontId="3" fillId="4" borderId="1" pivotButton="0" quotePrefix="0" xfId="0"/>
    <xf numFmtId="164" fontId="3" fillId="5" borderId="1" pivotButton="0" quotePrefix="0" xfId="0"/>
    <xf numFmtId="165" fontId="3" fillId="5" borderId="1" pivotButton="0" quotePrefix="0" xfId="0"/>
    <xf numFmtId="165" fontId="4" fillId="0" borderId="1" pivotButton="0" quotePrefix="0" xfId="0"/>
    <xf numFmtId="164" fontId="3" fillId="3" borderId="1" pivotButton="0" quotePrefix="0" xfId="0"/>
    <xf numFmtId="165" fontId="0" fillId="0" borderId="1" pivotButton="0" quotePrefix="0" xfId="0"/>
    <xf numFmtId="165" fontId="0" fillId="5" borderId="1" pivotButton="0" quotePrefix="0" xfId="0"/>
    <xf numFmtId="165" fontId="0" fillId="4" borderId="1" pivotButton="0" quotePrefix="0" xfId="0"/>
    <xf numFmtId="0" fontId="0" fillId="0" borderId="4" pivotButton="0" quotePrefix="0" xfId="0"/>
    <xf numFmtId="0" fontId="0" fillId="0" borderId="5" pivotButton="0" quotePrefix="0" xfId="0"/>
  </cellXfs>
  <cellStyles count="1">
    <cellStyle name="Normal" xfId="0" builtinId="0" hidden="0"/>
  </cellStyles>
  <dxfs count="3">
    <dxf>
      <font>
        <name val="Calibri"/>
        <b val="1"/>
        <color rgb="0016A34A"/>
        <sz val="10"/>
      </font>
      <fill>
        <patternFill patternType="solid">
          <fgColor rgb="00D1FAE5"/>
        </patternFill>
      </fill>
    </dxf>
    <dxf>
      <font>
        <name val="Calibri"/>
        <b val="1"/>
        <color rgb="00DC2626"/>
        <sz val="10"/>
      </font>
      <fill>
        <patternFill patternType="solid">
          <fgColor rgb="00FCA5A5"/>
        </patternFill>
      </fill>
    </dxf>
    <dxf>
      <fill>
        <patternFill patternType="solid">
          <fgColor rgb="00FED7AA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Openstaand saldo per debiteur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'Dashboard'!B20</f>
            </strRef>
          </tx>
          <spPr>
            <a:solidFill xmlns:a="http://schemas.openxmlformats.org/drawingml/2006/main">
              <a:srgbClr val="1E293B"/>
            </a:solidFill>
            <a:ln xmlns:a="http://schemas.openxmlformats.org/drawingml/2006/main">
              <a:prstDash val="solid"/>
            </a:ln>
          </spPr>
          <cat>
            <numRef>
              <f>'Dashboard'!$A$21:$A$30</f>
            </numRef>
          </cat>
          <val>
            <numRef>
              <f>'Dashboard'!$B$21:$B$30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Debiteur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Bedrag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Verdeling status vorderingen</a:t>
            </a:r>
          </a:p>
        </rich>
      </tx>
    </title>
    <plotArea>
      <pieChart>
        <varyColors val="1"/>
        <ser>
          <idx val="0"/>
          <order val="0"/>
          <tx>
            <strRef>
              <f>'Dashboard'!B13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'Dashboard'!$A$14:$A$17</f>
            </numRef>
          </cat>
          <val>
            <numRef>
              <f>'Dashboard'!$B$14:$B$17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3</col>
      <colOff>0</colOff>
      <row>2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3</col>
      <colOff>0</colOff>
      <row>23</row>
      <rowOff>0</rowOff>
    </from>
    <ext cx="504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S13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5" customWidth="1" min="1" max="1"/>
    <col width="17" customWidth="1" min="2" max="2"/>
    <col width="13" customWidth="1" min="3" max="3"/>
    <col width="13" customWidth="1" min="4" max="4"/>
    <col width="13" customWidth="1" min="5" max="5"/>
    <col width="15" customWidth="1" min="6" max="6"/>
    <col width="11" customWidth="1" min="7" max="7"/>
    <col width="13" customWidth="1" min="8" max="8"/>
    <col width="14" customWidth="1" min="9" max="9"/>
    <col width="16" customWidth="1" min="10" max="10"/>
    <col width="15" customWidth="1" min="11" max="11"/>
    <col width="13" customWidth="1" min="12" max="12"/>
    <col width="13" customWidth="1" min="13" max="13"/>
    <col width="15" customWidth="1" min="14" max="14"/>
    <col width="14" customWidth="1" min="15" max="15"/>
    <col width="24" customWidth="1" min="16" max="16"/>
    <col width="20" customWidth="1" min="17" max="17"/>
    <col width="26" customWidth="1" min="18" max="18"/>
    <col width="12" customWidth="1" min="19" max="19"/>
  </cols>
  <sheetData>
    <row r="1" ht="26" customHeight="1">
      <c r="A1" s="1" t="inlineStr">
        <is>
          <t>Oninbare vorderingen - Overzicht en afboeking</t>
        </is>
      </c>
    </row>
    <row r="2" ht="34" customHeight="1">
      <c r="A2" s="2" t="inlineStr">
        <is>
          <t>Factuurnummer</t>
        </is>
      </c>
      <c r="B2" s="2" t="inlineStr">
        <is>
          <t>Debiteur</t>
        </is>
      </c>
      <c r="C2" s="2" t="inlineStr">
        <is>
          <t>Plaats</t>
        </is>
      </c>
      <c r="D2" s="2" t="inlineStr">
        <is>
          <t>Factuurdatum</t>
        </is>
      </c>
      <c r="E2" s="2" t="inlineStr">
        <is>
          <t>Vervaldatum</t>
        </is>
      </c>
      <c r="F2" s="2" t="inlineStr">
        <is>
          <t>Bedrag excl. btw</t>
        </is>
      </c>
      <c r="G2" s="2" t="inlineStr">
        <is>
          <t>Btw-tarief</t>
        </is>
      </c>
      <c r="H2" s="2" t="inlineStr">
        <is>
          <t>Btw-bedrag</t>
        </is>
      </c>
      <c r="I2" s="2" t="inlineStr">
        <is>
          <t>Bedrag incl. btw</t>
        </is>
      </c>
      <c r="J2" s="2" t="inlineStr">
        <is>
          <t>Deelbetaling ontvangen</t>
        </is>
      </c>
      <c r="K2" s="2" t="inlineStr">
        <is>
          <t>Openstaand saldo</t>
        </is>
      </c>
      <c r="L2" s="2" t="inlineStr">
        <is>
          <t>Dagen vervallen</t>
        </is>
      </c>
      <c r="M2" s="2" t="inlineStr">
        <is>
          <t>Status</t>
        </is>
      </c>
      <c r="N2" s="2" t="inlineStr">
        <is>
          <t>Kans op incasso (%)</t>
        </is>
      </c>
      <c r="O2" s="2" t="inlineStr">
        <is>
          <t>Oninbaar bedrag</t>
        </is>
      </c>
      <c r="P2" s="2" t="inlineStr">
        <is>
          <t>Reden afboeking</t>
        </is>
      </c>
      <c r="Q2" s="2" t="inlineStr">
        <is>
          <t>Verwijzing dossier / e-mail</t>
        </is>
      </c>
      <c r="R2" s="2" t="inlineStr">
        <is>
          <t>Opmerking</t>
        </is>
      </c>
      <c r="S2" s="2" t="inlineStr">
        <is>
          <t>Controle</t>
        </is>
      </c>
    </row>
    <row r="3">
      <c r="A3" s="3" t="inlineStr">
        <is>
          <t>FAC2026-001</t>
        </is>
      </c>
      <c r="B3" s="3" t="inlineStr">
        <is>
          <t>Sanne de Vries</t>
        </is>
      </c>
      <c r="C3" s="3" t="inlineStr">
        <is>
          <t>Amsterdam</t>
        </is>
      </c>
      <c r="D3" s="33" t="n">
        <v>46027</v>
      </c>
      <c r="E3" s="33" t="n">
        <v>46057</v>
      </c>
      <c r="F3" s="34" t="n">
        <v>2500</v>
      </c>
      <c r="G3" s="6" t="n">
        <v>0.21</v>
      </c>
      <c r="H3" s="35">
        <f>F3*G3</f>
        <v/>
      </c>
      <c r="I3" s="35">
        <f>F3+H3</f>
        <v/>
      </c>
      <c r="J3" s="34" t="n">
        <v>0</v>
      </c>
      <c r="K3" s="35">
        <f>I3-J3</f>
        <v/>
      </c>
      <c r="L3" s="3">
        <f>IF(TODAY()&gt;E3,TODAY()-E3,0)</f>
        <v/>
      </c>
      <c r="M3" s="3">
        <f>IF(K3&lt;=0,"Voldaan",IF(L3&gt;90,"Oninbaar",IF(L3&gt;30,"Achterstallig","Openstaand")))</f>
        <v/>
      </c>
      <c r="N3" s="6" t="n">
        <v>0.2</v>
      </c>
      <c r="O3" s="35">
        <f>IF(M3="Oninbaar",K3*(1-N3),0)</f>
        <v/>
      </c>
      <c r="P3" s="8" t="inlineStr">
        <is>
          <t>Debiteur failliet</t>
        </is>
      </c>
      <c r="Q3" s="8" t="inlineStr">
        <is>
          <t>DOS-2026-001</t>
        </is>
      </c>
      <c r="R3" s="8" t="inlineStr">
        <is>
          <t>Curator bevestigd, geen verhaal mogelijk</t>
        </is>
      </c>
      <c r="S3" s="9">
        <f>IFERROR(IF(K3&lt;0,"Controleer betaling","OK"),"Fout")</f>
        <v/>
      </c>
    </row>
    <row r="4">
      <c r="A4" s="10" t="inlineStr">
        <is>
          <t>FAC2026-002</t>
        </is>
      </c>
      <c r="B4" s="10" t="inlineStr">
        <is>
          <t>Daan Jansen</t>
        </is>
      </c>
      <c r="C4" s="10" t="inlineStr">
        <is>
          <t>Rotterdam</t>
        </is>
      </c>
      <c r="D4" s="36" t="n">
        <v>46063</v>
      </c>
      <c r="E4" s="36" t="n">
        <v>46093</v>
      </c>
      <c r="F4" s="34" t="n">
        <v>1800</v>
      </c>
      <c r="G4" s="6" t="n">
        <v>0.21</v>
      </c>
      <c r="H4" s="37">
        <f>F4*G4</f>
        <v/>
      </c>
      <c r="I4" s="37">
        <f>F4+H4</f>
        <v/>
      </c>
      <c r="J4" s="34" t="n">
        <v>0</v>
      </c>
      <c r="K4" s="37">
        <f>I4-J4</f>
        <v/>
      </c>
      <c r="L4" s="10">
        <f>IF(TODAY()&gt;E4,TODAY()-E4,0)</f>
        <v/>
      </c>
      <c r="M4" s="10">
        <f>IF(K4&lt;=0,"Voldaan",IF(L4&gt;90,"Oninbaar",IF(L4&gt;30,"Achterstallig","Openstaand")))</f>
        <v/>
      </c>
      <c r="N4" s="6" t="n">
        <v>0.15</v>
      </c>
      <c r="O4" s="37">
        <f>IF(M4="Oninbaar",K4*(1-N4),0)</f>
        <v/>
      </c>
      <c r="P4" s="8" t="inlineStr">
        <is>
          <t>Onvindbaar / verhuisd</t>
        </is>
      </c>
      <c r="Q4" s="8" t="inlineStr">
        <is>
          <t>DOS-2026-002</t>
        </is>
      </c>
      <c r="R4" s="8" t="inlineStr">
        <is>
          <t>Post retour, geen nieuw adres bekend</t>
        </is>
      </c>
      <c r="S4" s="9">
        <f>IFERROR(IF(K4&lt;0,"Controleer betaling","OK"),"Fout")</f>
        <v/>
      </c>
    </row>
    <row r="5">
      <c r="A5" s="3" t="inlineStr">
        <is>
          <t>FAC2026-003</t>
        </is>
      </c>
      <c r="B5" s="3" t="inlineStr">
        <is>
          <t>Emma Bakker</t>
        </is>
      </c>
      <c r="C5" s="3" t="inlineStr">
        <is>
          <t>Utrecht</t>
        </is>
      </c>
      <c r="D5" s="33" t="n">
        <v>46082</v>
      </c>
      <c r="E5" s="33" t="n">
        <v>46112</v>
      </c>
      <c r="F5" s="34" t="n">
        <v>950</v>
      </c>
      <c r="G5" s="6" t="n">
        <v>0.09</v>
      </c>
      <c r="H5" s="35">
        <f>F5*G5</f>
        <v/>
      </c>
      <c r="I5" s="35">
        <f>F5+H5</f>
        <v/>
      </c>
      <c r="J5" s="34" t="n">
        <v>0</v>
      </c>
      <c r="K5" s="35">
        <f>I5-J5</f>
        <v/>
      </c>
      <c r="L5" s="3">
        <f>IF(TODAY()&gt;E5,TODAY()-E5,0)</f>
        <v/>
      </c>
      <c r="M5" s="3">
        <f>IF(K5&lt;=0,"Voldaan",IF(L5&gt;90,"Oninbaar",IF(L5&gt;30,"Achterstallig","Openstaand")))</f>
        <v/>
      </c>
      <c r="N5" s="6" t="n">
        <v>0.3</v>
      </c>
      <c r="O5" s="35">
        <f>IF(M5="Oninbaar",K5*(1-N5),0)</f>
        <v/>
      </c>
      <c r="P5" s="8" t="inlineStr">
        <is>
          <t>Incassobureau zonder succes</t>
        </is>
      </c>
      <c r="Q5" s="8" t="inlineStr">
        <is>
          <t>DOS-2026-003</t>
        </is>
      </c>
      <c r="R5" s="8" t="inlineStr">
        <is>
          <t>Incassotraject afgesloten zonder resultaat</t>
        </is>
      </c>
      <c r="S5" s="9">
        <f>IFERROR(IF(K5&lt;0,"Controleer betaling","OK"),"Fout")</f>
        <v/>
      </c>
    </row>
    <row r="6">
      <c r="A6" s="10" t="inlineStr">
        <is>
          <t>FAC2026-004</t>
        </is>
      </c>
      <c r="B6" s="10" t="inlineStr">
        <is>
          <t>Lars Peters</t>
        </is>
      </c>
      <c r="C6" s="10" t="inlineStr">
        <is>
          <t>Eindhoven</t>
        </is>
      </c>
      <c r="D6" s="36" t="n">
        <v>46096</v>
      </c>
      <c r="E6" s="36" t="n">
        <v>46126</v>
      </c>
      <c r="F6" s="34" t="n">
        <v>3200</v>
      </c>
      <c r="G6" s="6" t="n">
        <v>0.21</v>
      </c>
      <c r="H6" s="37">
        <f>F6*G6</f>
        <v/>
      </c>
      <c r="I6" s="37">
        <f>F6+H6</f>
        <v/>
      </c>
      <c r="J6" s="34" t="n">
        <v>1000</v>
      </c>
      <c r="K6" s="37">
        <f>I6-J6</f>
        <v/>
      </c>
      <c r="L6" s="10">
        <f>IF(TODAY()&gt;E6,TODAY()-E6,0)</f>
        <v/>
      </c>
      <c r="M6" s="10">
        <f>IF(K6&lt;=0,"Voldaan",IF(L6&gt;90,"Oninbaar",IF(L6&gt;30,"Achterstallig","Openstaand")))</f>
        <v/>
      </c>
      <c r="N6" s="6" t="n">
        <v>0.5</v>
      </c>
      <c r="O6" s="37">
        <f>IF(M6="Oninbaar",K6*(1-N6),0)</f>
        <v/>
      </c>
      <c r="P6" s="8" t="inlineStr"/>
      <c r="Q6" s="8" t="inlineStr">
        <is>
          <t>DOS-2026-004</t>
        </is>
      </c>
      <c r="R6" s="8" t="inlineStr">
        <is>
          <t>Betalingsregeling deels nagekomen</t>
        </is>
      </c>
      <c r="S6" s="9">
        <f>IFERROR(IF(K6&lt;0,"Controleer betaling","OK"),"Fout")</f>
        <v/>
      </c>
    </row>
    <row r="7">
      <c r="A7" s="3" t="inlineStr">
        <is>
          <t>FAC2026-005</t>
        </is>
      </c>
      <c r="B7" s="3" t="inlineStr">
        <is>
          <t>Sophie van Dijk</t>
        </is>
      </c>
      <c r="C7" s="3" t="inlineStr">
        <is>
          <t>Den Haag</t>
        </is>
      </c>
      <c r="D7" s="33" t="n">
        <v>46113</v>
      </c>
      <c r="E7" s="33" t="n">
        <v>46143</v>
      </c>
      <c r="F7" s="34" t="n">
        <v>4100</v>
      </c>
      <c r="G7" s="6" t="n">
        <v>0.21</v>
      </c>
      <c r="H7" s="35">
        <f>F7*G7</f>
        <v/>
      </c>
      <c r="I7" s="35">
        <f>F7+H7</f>
        <v/>
      </c>
      <c r="J7" s="34" t="n">
        <v>0</v>
      </c>
      <c r="K7" s="35">
        <f>I7-J7</f>
        <v/>
      </c>
      <c r="L7" s="3">
        <f>IF(TODAY()&gt;E7,TODAY()-E7,0)</f>
        <v/>
      </c>
      <c r="M7" s="3">
        <f>IF(K7&lt;=0,"Voldaan",IF(L7&gt;90,"Oninbaar",IF(L7&gt;30,"Achterstallig","Openstaand")))</f>
        <v/>
      </c>
      <c r="N7" s="6" t="n">
        <v>0.45</v>
      </c>
      <c r="O7" s="35">
        <f>IF(M7="Oninbaar",K7*(1-N7),0)</f>
        <v/>
      </c>
      <c r="P7" s="8" t="inlineStr"/>
      <c r="Q7" s="8" t="inlineStr">
        <is>
          <t>DOS-2026-005</t>
        </is>
      </c>
      <c r="R7" s="8" t="inlineStr">
        <is>
          <t>Herinnering verstuurd, reactie uitblijft</t>
        </is>
      </c>
      <c r="S7" s="9">
        <f>IFERROR(IF(K7&lt;0,"Controleer betaling","OK"),"Fout")</f>
        <v/>
      </c>
    </row>
    <row r="8">
      <c r="A8" s="10" t="inlineStr">
        <is>
          <t>FAC2026-006</t>
        </is>
      </c>
      <c r="B8" s="10" t="inlineStr">
        <is>
          <t>Bram Meijer</t>
        </is>
      </c>
      <c r="C8" s="10" t="inlineStr">
        <is>
          <t>Groningen</t>
        </is>
      </c>
      <c r="D8" s="36" t="n">
        <v>46152</v>
      </c>
      <c r="E8" s="36" t="n">
        <v>46182</v>
      </c>
      <c r="F8" s="34" t="n">
        <v>620</v>
      </c>
      <c r="G8" s="6" t="n">
        <v>0.21</v>
      </c>
      <c r="H8" s="37">
        <f>F8*G8</f>
        <v/>
      </c>
      <c r="I8" s="37">
        <f>F8+H8</f>
        <v/>
      </c>
      <c r="J8" s="34" t="n">
        <v>0</v>
      </c>
      <c r="K8" s="37">
        <f>I8-J8</f>
        <v/>
      </c>
      <c r="L8" s="10">
        <f>IF(TODAY()&gt;E8,TODAY()-E8,0)</f>
        <v/>
      </c>
      <c r="M8" s="10">
        <f>IF(K8&lt;=0,"Voldaan",IF(L8&gt;90,"Oninbaar",IF(L8&gt;30,"Achterstallig","Openstaand")))</f>
        <v/>
      </c>
      <c r="N8" s="6" t="n">
        <v>0.7</v>
      </c>
      <c r="O8" s="37">
        <f>IF(M8="Oninbaar",K8*(1-N8),0)</f>
        <v/>
      </c>
      <c r="P8" s="8" t="inlineStr"/>
      <c r="Q8" s="8" t="inlineStr">
        <is>
          <t>DOS-2026-006</t>
        </is>
      </c>
      <c r="R8" s="8" t="inlineStr">
        <is>
          <t>Recent vervallen, nog geen actie</t>
        </is>
      </c>
      <c r="S8" s="9">
        <f>IFERROR(IF(K8&lt;0,"Controleer betaling","OK"),"Fout")</f>
        <v/>
      </c>
    </row>
    <row r="9">
      <c r="A9" s="3" t="inlineStr">
        <is>
          <t>FAC2026-007</t>
        </is>
      </c>
      <c r="B9" s="3" t="inlineStr">
        <is>
          <t>Julia Visser</t>
        </is>
      </c>
      <c r="C9" s="3" t="inlineStr">
        <is>
          <t>Haarlem</t>
        </is>
      </c>
      <c r="D9" s="33" t="n">
        <v>46174</v>
      </c>
      <c r="E9" s="33" t="n">
        <v>46204</v>
      </c>
      <c r="F9" s="34" t="n">
        <v>1200</v>
      </c>
      <c r="G9" s="6" t="n">
        <v>0.21</v>
      </c>
      <c r="H9" s="35">
        <f>F9*G9</f>
        <v/>
      </c>
      <c r="I9" s="35">
        <f>F9+H9</f>
        <v/>
      </c>
      <c r="J9" s="34" t="n">
        <v>1452</v>
      </c>
      <c r="K9" s="35">
        <f>I9-J9</f>
        <v/>
      </c>
      <c r="L9" s="3">
        <f>IF(TODAY()&gt;E9,TODAY()-E9,0)</f>
        <v/>
      </c>
      <c r="M9" s="3">
        <f>IF(K9&lt;=0,"Voldaan",IF(L9&gt;90,"Oninbaar",IF(L9&gt;30,"Achterstallig","Openstaand")))</f>
        <v/>
      </c>
      <c r="N9" s="6" t="n">
        <v>1</v>
      </c>
      <c r="O9" s="35">
        <f>IF(M9="Oninbaar",K9*(1-N9),0)</f>
        <v/>
      </c>
      <c r="P9" s="8" t="inlineStr"/>
      <c r="Q9" s="8" t="inlineStr">
        <is>
          <t>DOS-2026-007</t>
        </is>
      </c>
      <c r="R9" s="8" t="inlineStr">
        <is>
          <t>Volledig betaald, factuur afgehandeld</t>
        </is>
      </c>
      <c r="S9" s="9">
        <f>IFERROR(IF(K9&lt;0,"Controleer betaling","OK"),"Fout")</f>
        <v/>
      </c>
    </row>
    <row r="10">
      <c r="A10" s="10" t="inlineStr">
        <is>
          <t>FAC2026-008</t>
        </is>
      </c>
      <c r="B10" s="10" t="inlineStr">
        <is>
          <t>Thijs Smit</t>
        </is>
      </c>
      <c r="C10" s="10" t="inlineStr">
        <is>
          <t>Breda</t>
        </is>
      </c>
      <c r="D10" s="36" t="n">
        <v>46027</v>
      </c>
      <c r="E10" s="36" t="n">
        <v>46057</v>
      </c>
      <c r="F10" s="34" t="n">
        <v>2750</v>
      </c>
      <c r="G10" s="6" t="n">
        <v>0.21</v>
      </c>
      <c r="H10" s="37">
        <f>F10*G10</f>
        <v/>
      </c>
      <c r="I10" s="37">
        <f>F10+H10</f>
        <v/>
      </c>
      <c r="J10" s="34" t="n">
        <v>500</v>
      </c>
      <c r="K10" s="37">
        <f>I10-J10</f>
        <v/>
      </c>
      <c r="L10" s="10">
        <f>IF(TODAY()&gt;E10,TODAY()-E10,0)</f>
        <v/>
      </c>
      <c r="M10" s="10">
        <f>IF(K10&lt;=0,"Voldaan",IF(L10&gt;90,"Oninbaar",IF(L10&gt;30,"Achterstallig","Openstaand")))</f>
        <v/>
      </c>
      <c r="N10" s="6" t="n">
        <v>0.1</v>
      </c>
      <c r="O10" s="37">
        <f>IF(M10="Oninbaar",K10*(1-N10),0)</f>
        <v/>
      </c>
      <c r="P10" s="8" t="inlineStr">
        <is>
          <t>Debiteur failliet</t>
        </is>
      </c>
      <c r="Q10" s="8" t="inlineStr">
        <is>
          <t>DOS-2026-008</t>
        </is>
      </c>
      <c r="R10" s="8" t="inlineStr">
        <is>
          <t>Voorziening gevormd, restant afgeboekt</t>
        </is>
      </c>
      <c r="S10" s="9">
        <f>IFERROR(IF(K10&lt;0,"Controleer betaling","OK"),"Fout")</f>
        <v/>
      </c>
    </row>
    <row r="11">
      <c r="A11" s="3" t="inlineStr">
        <is>
          <t>FAC2026-009</t>
        </is>
      </c>
      <c r="B11" s="3" t="inlineStr">
        <is>
          <t>Lieke de Boer</t>
        </is>
      </c>
      <c r="C11" s="3" t="inlineStr">
        <is>
          <t>Nijmegen</t>
        </is>
      </c>
      <c r="D11" s="33" t="n">
        <v>46042</v>
      </c>
      <c r="E11" s="33" t="n">
        <v>46072</v>
      </c>
      <c r="F11" s="34" t="n">
        <v>1650</v>
      </c>
      <c r="G11" s="6" t="n">
        <v>0.09</v>
      </c>
      <c r="H11" s="35">
        <f>F11*G11</f>
        <v/>
      </c>
      <c r="I11" s="35">
        <f>F11+H11</f>
        <v/>
      </c>
      <c r="J11" s="34" t="n">
        <v>0</v>
      </c>
      <c r="K11" s="35">
        <f>I11-J11</f>
        <v/>
      </c>
      <c r="L11" s="3">
        <f>IF(TODAY()&gt;E11,TODAY()-E11,0)</f>
        <v/>
      </c>
      <c r="M11" s="3">
        <f>IF(K11&lt;=0,"Voldaan",IF(L11&gt;90,"Oninbaar",IF(L11&gt;30,"Achterstallig","Openstaand")))</f>
        <v/>
      </c>
      <c r="N11" s="6" t="n">
        <v>0.05</v>
      </c>
      <c r="O11" s="35">
        <f>IF(M11="Oninbaar",K11*(1-N11),0)</f>
        <v/>
      </c>
      <c r="P11" s="8" t="inlineStr">
        <is>
          <t>Onvindbaar / verhuisd</t>
        </is>
      </c>
      <c r="Q11" s="8" t="inlineStr">
        <is>
          <t>DOS-2026-009</t>
        </is>
      </c>
      <c r="R11" s="8" t="inlineStr">
        <is>
          <t>Geen contactgegevens meer beschikbaar</t>
        </is>
      </c>
      <c r="S11" s="9">
        <f>IFERROR(IF(K11&lt;0,"Controleer betaling","OK"),"Fout")</f>
        <v/>
      </c>
    </row>
    <row r="12">
      <c r="A12" s="10" t="inlineStr">
        <is>
          <t>FAC2026-010</t>
        </is>
      </c>
      <c r="B12" s="10" t="inlineStr">
        <is>
          <t>Ruben Mulder</t>
        </is>
      </c>
      <c r="C12" s="10" t="inlineStr">
        <is>
          <t>Tilburg</t>
        </is>
      </c>
      <c r="D12" s="36" t="n">
        <v>46188</v>
      </c>
      <c r="E12" s="36" t="n">
        <v>46218</v>
      </c>
      <c r="F12" s="34" t="n">
        <v>5300</v>
      </c>
      <c r="G12" s="6" t="n">
        <v>0.21</v>
      </c>
      <c r="H12" s="37">
        <f>F12*G12</f>
        <v/>
      </c>
      <c r="I12" s="37">
        <f>F12+H12</f>
        <v/>
      </c>
      <c r="J12" s="34" t="n">
        <v>0</v>
      </c>
      <c r="K12" s="37">
        <f>I12-J12</f>
        <v/>
      </c>
      <c r="L12" s="10">
        <f>IF(TODAY()&gt;E12,TODAY()-E12,0)</f>
        <v/>
      </c>
      <c r="M12" s="10">
        <f>IF(K12&lt;=0,"Voldaan",IF(L12&gt;90,"Oninbaar",IF(L12&gt;30,"Achterstallig","Openstaand")))</f>
        <v/>
      </c>
      <c r="N12" s="6" t="n">
        <v>0.8</v>
      </c>
      <c r="O12" s="37">
        <f>IF(M12="Oninbaar",K12*(1-N12),0)</f>
        <v/>
      </c>
      <c r="P12" s="8" t="inlineStr"/>
      <c r="Q12" s="8" t="inlineStr">
        <is>
          <t>DOS-2026-010</t>
        </is>
      </c>
      <c r="R12" s="8" t="inlineStr">
        <is>
          <t>Nog binnen betaaltermijn</t>
        </is>
      </c>
      <c r="S12" s="9">
        <f>IFERROR(IF(K12&lt;0,"Controleer betaling","OK"),"Fout")</f>
        <v/>
      </c>
    </row>
    <row r="13">
      <c r="E13" s="13" t="inlineStr">
        <is>
          <t>Totaal:</t>
        </is>
      </c>
      <c r="F13" s="38">
        <f>SUM(F3:F12)</f>
        <v/>
      </c>
      <c r="H13" s="38">
        <f>SUM(H3:H12)</f>
        <v/>
      </c>
      <c r="I13" s="38">
        <f>SUM(I3:I12)</f>
        <v/>
      </c>
      <c r="K13" s="38">
        <f>SUM(K3:K12)</f>
        <v/>
      </c>
      <c r="O13" s="38">
        <f>SUM(O3:O12)</f>
        <v/>
      </c>
    </row>
  </sheetData>
  <mergeCells count="1">
    <mergeCell ref="A1:R1"/>
  </mergeCells>
  <conditionalFormatting sqref="A3:S12">
    <cfRule type="expression" priority="1" dxfId="0" stopIfTrue="1">
      <formula>$K3&lt;=0</formula>
    </cfRule>
    <cfRule type="expression" priority="2" dxfId="1" stopIfTrue="1">
      <formula>$L3&gt;90</formula>
    </cfRule>
    <cfRule type="expression" priority="3" dxfId="2" stopIfTrue="1">
      <formula>$L3&gt;30</formula>
    </cfRule>
  </conditionalFormatting>
  <dataValidations count="1">
    <dataValidation sqref="P3:P32" showErrorMessage="1" showInputMessage="1" allowBlank="1" type="list">
      <formula1>"Debiteur failliet,Onvindbaar / verhuisd,Incassobureau zonder succes,Overleden zonder erfgenamen,Overig"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20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5" customWidth="1" min="1" max="1"/>
    <col width="30" customWidth="1" min="2" max="2"/>
    <col width="14" customWidth="1" min="3" max="3"/>
    <col width="24" customWidth="1" min="4" max="4"/>
    <col width="14" customWidth="1" min="5" max="5"/>
    <col width="14" customWidth="1" min="6" max="6"/>
    <col width="15" customWidth="1" min="7" max="7"/>
    <col width="17" customWidth="1" min="8" max="8"/>
    <col width="32" customWidth="1" min="9" max="9"/>
    <col width="18" customWidth="1" min="10" max="10"/>
    <col width="14" customWidth="1" min="11" max="11"/>
  </cols>
  <sheetData>
    <row r="1" ht="26" customHeight="1">
      <c r="A1" s="15" t="inlineStr">
        <is>
          <t>Journaalregels - Afboeking oninbare vorderingen</t>
        </is>
      </c>
    </row>
    <row r="2" ht="30" customHeight="1">
      <c r="A2" s="2" t="inlineStr">
        <is>
          <t>Boekingsdatum</t>
        </is>
      </c>
      <c r="B2" s="2" t="inlineStr">
        <is>
          <t>Journaalpost</t>
        </is>
      </c>
      <c r="C2" s="2" t="inlineStr">
        <is>
          <t>Rekeningnummer</t>
        </is>
      </c>
      <c r="D2" s="2" t="inlineStr">
        <is>
          <t>Rekeningnaam</t>
        </is>
      </c>
      <c r="E2" s="2" t="inlineStr">
        <is>
          <t>Debet</t>
        </is>
      </c>
      <c r="F2" s="2" t="inlineStr">
        <is>
          <t>Credit</t>
        </is>
      </c>
      <c r="G2" s="2" t="inlineStr">
        <is>
          <t>Factuurnummer</t>
        </is>
      </c>
      <c r="H2" s="2" t="inlineStr">
        <is>
          <t>Debiteur</t>
        </is>
      </c>
      <c r="I2" s="2" t="inlineStr">
        <is>
          <t>Uitleg</t>
        </is>
      </c>
      <c r="J2" s="2" t="inlineStr">
        <is>
          <t>BTW-correctie nodig?</t>
        </is>
      </c>
      <c r="K2" s="2" t="inlineStr">
        <is>
          <t>Status koppeling</t>
        </is>
      </c>
    </row>
    <row r="3">
      <c r="A3" s="39" t="n">
        <v>46193</v>
      </c>
      <c r="B3" s="3" t="inlineStr">
        <is>
          <t>Afboeking debiteuren</t>
        </is>
      </c>
      <c r="C3" s="3" t="n">
        <v>1300</v>
      </c>
      <c r="D3" s="3" t="inlineStr">
        <is>
          <t>Debiteuren</t>
        </is>
      </c>
      <c r="E3" s="34" t="n">
        <v>0</v>
      </c>
      <c r="F3" s="34" t="n">
        <v>2500</v>
      </c>
      <c r="G3" s="3" t="inlineStr">
        <is>
          <t>FAC2026-001</t>
        </is>
      </c>
      <c r="H3" s="3" t="inlineStr">
        <is>
          <t>Sanne de Vries</t>
        </is>
      </c>
      <c r="I3" s="3" t="inlineStr">
        <is>
          <t>Afboeking hoofdsom oninbare vordering</t>
        </is>
      </c>
      <c r="J3" s="3">
        <f>IF(AND(E3&gt;0,K3="Oninbaar"),"Ja","Nee")</f>
        <v/>
      </c>
      <c r="K3" s="3">
        <f>IFERROR(VLOOKUP(G3,Vorderingen!$A:$M,13,FALSE),"")</f>
        <v/>
      </c>
    </row>
    <row r="4">
      <c r="A4" s="39" t="n">
        <v>46193</v>
      </c>
      <c r="B4" s="10" t="inlineStr">
        <is>
          <t>Correctie btw op oninbare vordering</t>
        </is>
      </c>
      <c r="C4" s="10" t="n">
        <v>1500</v>
      </c>
      <c r="D4" s="10" t="inlineStr">
        <is>
          <t>Te vorderen btw</t>
        </is>
      </c>
      <c r="E4" s="34" t="n">
        <v>525</v>
      </c>
      <c r="F4" s="34" t="n">
        <v>0</v>
      </c>
      <c r="G4" s="10" t="inlineStr">
        <is>
          <t>FAC2026-001</t>
        </is>
      </c>
      <c r="H4" s="10" t="inlineStr">
        <is>
          <t>Sanne de Vries</t>
        </is>
      </c>
      <c r="I4" s="10" t="inlineStr">
        <is>
          <t>BTW-correctie oninbare vordering</t>
        </is>
      </c>
      <c r="J4" s="10">
        <f>IF(AND(E4&gt;0,K4="Oninbaar"),"Ja","Nee")</f>
        <v/>
      </c>
      <c r="K4" s="10">
        <f>IFERROR(VLOOKUP(G4,Vorderingen!$A:$M,13,FALSE),"")</f>
        <v/>
      </c>
    </row>
    <row r="5">
      <c r="A5" s="39" t="n">
        <v>46194</v>
      </c>
      <c r="B5" s="3" t="inlineStr">
        <is>
          <t>Afboeking debiteuren</t>
        </is>
      </c>
      <c r="C5" s="3" t="n">
        <v>1300</v>
      </c>
      <c r="D5" s="3" t="inlineStr">
        <is>
          <t>Debiteuren</t>
        </is>
      </c>
      <c r="E5" s="34" t="n">
        <v>0</v>
      </c>
      <c r="F5" s="34" t="n">
        <v>1800</v>
      </c>
      <c r="G5" s="3" t="inlineStr">
        <is>
          <t>FAC2026-002</t>
        </is>
      </c>
      <c r="H5" s="3" t="inlineStr">
        <is>
          <t>Daan Jansen</t>
        </is>
      </c>
      <c r="I5" s="3" t="inlineStr">
        <is>
          <t>Afboeking hoofdsom oninbare vordering</t>
        </is>
      </c>
      <c r="J5" s="3">
        <f>IF(AND(E5&gt;0,K5="Oninbaar"),"Ja","Nee")</f>
        <v/>
      </c>
      <c r="K5" s="3">
        <f>IFERROR(VLOOKUP(G5,Vorderingen!$A:$M,13,FALSE),"")</f>
        <v/>
      </c>
    </row>
    <row r="6">
      <c r="A6" s="39" t="n">
        <v>46194</v>
      </c>
      <c r="B6" s="10" t="inlineStr">
        <is>
          <t>Correctie btw op oninbare vordering</t>
        </is>
      </c>
      <c r="C6" s="10" t="n">
        <v>1500</v>
      </c>
      <c r="D6" s="10" t="inlineStr">
        <is>
          <t>Te vorderen btw</t>
        </is>
      </c>
      <c r="E6" s="34" t="n">
        <v>378</v>
      </c>
      <c r="F6" s="34" t="n">
        <v>0</v>
      </c>
      <c r="G6" s="10" t="inlineStr">
        <is>
          <t>FAC2026-002</t>
        </is>
      </c>
      <c r="H6" s="10" t="inlineStr">
        <is>
          <t>Daan Jansen</t>
        </is>
      </c>
      <c r="I6" s="10" t="inlineStr">
        <is>
          <t>BTW-correctie oninbare vordering</t>
        </is>
      </c>
      <c r="J6" s="10">
        <f>IF(AND(E6&gt;0,K6="Oninbaar"),"Ja","Nee")</f>
        <v/>
      </c>
      <c r="K6" s="10">
        <f>IFERROR(VLOOKUP(G6,Vorderingen!$A:$M,13,FALSE),"")</f>
        <v/>
      </c>
    </row>
    <row r="7">
      <c r="A7" s="39" t="n">
        <v>46195</v>
      </c>
      <c r="B7" s="3" t="inlineStr">
        <is>
          <t>Afboeking debiteuren</t>
        </is>
      </c>
      <c r="C7" s="3" t="n">
        <v>1300</v>
      </c>
      <c r="D7" s="3" t="inlineStr">
        <is>
          <t>Debiteuren</t>
        </is>
      </c>
      <c r="E7" s="34" t="n">
        <v>0</v>
      </c>
      <c r="F7" s="34" t="n">
        <v>950</v>
      </c>
      <c r="G7" s="3" t="inlineStr">
        <is>
          <t>FAC2026-003</t>
        </is>
      </c>
      <c r="H7" s="3" t="inlineStr">
        <is>
          <t>Emma Bakker</t>
        </is>
      </c>
      <c r="I7" s="3" t="inlineStr">
        <is>
          <t>Afboeking hoofdsom oninbare vordering</t>
        </is>
      </c>
      <c r="J7" s="3">
        <f>IF(AND(E7&gt;0,K7="Oninbaar"),"Ja","Nee")</f>
        <v/>
      </c>
      <c r="K7" s="3">
        <f>IFERROR(VLOOKUP(G7,Vorderingen!$A:$M,13,FALSE),"")</f>
        <v/>
      </c>
    </row>
    <row r="8">
      <c r="A8" s="39" t="n">
        <v>46195</v>
      </c>
      <c r="B8" s="10" t="inlineStr">
        <is>
          <t>Correctie btw op oninbare vordering</t>
        </is>
      </c>
      <c r="C8" s="10" t="n">
        <v>1500</v>
      </c>
      <c r="D8" s="10" t="inlineStr">
        <is>
          <t>Te vorderen btw</t>
        </is>
      </c>
      <c r="E8" s="34" t="n">
        <v>85.5</v>
      </c>
      <c r="F8" s="34" t="n">
        <v>0</v>
      </c>
      <c r="G8" s="10" t="inlineStr">
        <is>
          <t>FAC2026-003</t>
        </is>
      </c>
      <c r="H8" s="10" t="inlineStr">
        <is>
          <t>Emma Bakker</t>
        </is>
      </c>
      <c r="I8" s="10" t="inlineStr">
        <is>
          <t>BTW-correctie oninbare vordering</t>
        </is>
      </c>
      <c r="J8" s="10">
        <f>IF(AND(E8&gt;0,K8="Oninbaar"),"Ja","Nee")</f>
        <v/>
      </c>
      <c r="K8" s="10">
        <f>IFERROR(VLOOKUP(G8,Vorderingen!$A:$M,13,FALSE),"")</f>
        <v/>
      </c>
    </row>
    <row r="9">
      <c r="A9" s="39" t="n">
        <v>46198</v>
      </c>
      <c r="B9" s="3" t="inlineStr">
        <is>
          <t>Voorziening dubieuze debiteuren</t>
        </is>
      </c>
      <c r="C9" s="3" t="n">
        <v>1310</v>
      </c>
      <c r="D9" s="3" t="inlineStr">
        <is>
          <t>Voorziening dubieuze debiteuren</t>
        </is>
      </c>
      <c r="E9" s="34" t="n">
        <v>0</v>
      </c>
      <c r="F9" s="34" t="n">
        <v>2250</v>
      </c>
      <c r="G9" s="3" t="inlineStr">
        <is>
          <t>FAC2026-008</t>
        </is>
      </c>
      <c r="H9" s="3" t="inlineStr">
        <is>
          <t>Thijs Smit</t>
        </is>
      </c>
      <c r="I9" s="3" t="inlineStr">
        <is>
          <t>Vorming voorziening dubieuze debiteuren</t>
        </is>
      </c>
      <c r="J9" s="3">
        <f>IF(AND(E9&gt;0,K9="Oninbaar"),"Ja","Nee")</f>
        <v/>
      </c>
      <c r="K9" s="3">
        <f>IFERROR(VLOOKUP(G9,Vorderingen!$A:$M,13,FALSE),"")</f>
        <v/>
      </c>
    </row>
    <row r="10">
      <c r="A10" s="39" t="n">
        <v>46198</v>
      </c>
      <c r="B10" s="10" t="inlineStr">
        <is>
          <t>Afboeking debiteuren</t>
        </is>
      </c>
      <c r="C10" s="10" t="n">
        <v>1300</v>
      </c>
      <c r="D10" s="10" t="inlineStr">
        <is>
          <t>Debiteuren</t>
        </is>
      </c>
      <c r="E10" s="34" t="n">
        <v>0</v>
      </c>
      <c r="F10" s="34" t="n">
        <v>2250</v>
      </c>
      <c r="G10" s="10" t="inlineStr">
        <is>
          <t>FAC2026-008</t>
        </is>
      </c>
      <c r="H10" s="10" t="inlineStr">
        <is>
          <t>Thijs Smit</t>
        </is>
      </c>
      <c r="I10" s="10" t="inlineStr">
        <is>
          <t>Afboeking na voorziening</t>
        </is>
      </c>
      <c r="J10" s="10">
        <f>IF(AND(E10&gt;0,K10="Oninbaar"),"Ja","Nee")</f>
        <v/>
      </c>
      <c r="K10" s="10">
        <f>IFERROR(VLOOKUP(G10,Vorderingen!$A:$M,13,FALSE),"")</f>
        <v/>
      </c>
    </row>
    <row r="11">
      <c r="A11" s="39" t="n">
        <v>46201</v>
      </c>
      <c r="B11" s="3" t="inlineStr">
        <is>
          <t>Correctie btw op oninbare vordering</t>
        </is>
      </c>
      <c r="C11" s="3" t="n">
        <v>1500</v>
      </c>
      <c r="D11" s="3" t="inlineStr">
        <is>
          <t>Te vorderen btw</t>
        </is>
      </c>
      <c r="E11" s="34" t="n">
        <v>148.5</v>
      </c>
      <c r="F11" s="34" t="n">
        <v>0</v>
      </c>
      <c r="G11" s="3" t="inlineStr">
        <is>
          <t>FAC2026-009</t>
        </is>
      </c>
      <c r="H11" s="3" t="inlineStr">
        <is>
          <t>Lieke de Boer</t>
        </is>
      </c>
      <c r="I11" s="3" t="inlineStr">
        <is>
          <t>BTW-correctie oninbare vordering</t>
        </is>
      </c>
      <c r="J11" s="3">
        <f>IF(AND(E11&gt;0,K11="Oninbaar"),"Ja","Nee")</f>
        <v/>
      </c>
      <c r="K11" s="3">
        <f>IFERROR(VLOOKUP(G11,Vorderingen!$A:$M,13,FALSE),"")</f>
        <v/>
      </c>
    </row>
    <row r="12">
      <c r="A12" s="39" t="n">
        <v>46201</v>
      </c>
      <c r="B12" s="10" t="inlineStr">
        <is>
          <t>Vrijval voorziening</t>
        </is>
      </c>
      <c r="C12" s="10" t="n">
        <v>1310</v>
      </c>
      <c r="D12" s="10" t="inlineStr">
        <is>
          <t>Voorziening dubieuze debiteuren</t>
        </is>
      </c>
      <c r="E12" s="34" t="n">
        <v>300</v>
      </c>
      <c r="F12" s="34" t="n">
        <v>0</v>
      </c>
      <c r="G12" s="10" t="inlineStr">
        <is>
          <t>FAC2026-009</t>
        </is>
      </c>
      <c r="H12" s="10" t="inlineStr">
        <is>
          <t>Lieke de Boer</t>
        </is>
      </c>
      <c r="I12" s="10" t="inlineStr">
        <is>
          <t>Vrijval overtollige voorziening</t>
        </is>
      </c>
      <c r="J12" s="10">
        <f>IF(AND(E12&gt;0,K12="Oninbaar"),"Ja","Nee")</f>
        <v/>
      </c>
      <c r="K12" s="10">
        <f>IFERROR(VLOOKUP(G12,Vorderingen!$A:$M,13,FALSE),"")</f>
        <v/>
      </c>
    </row>
    <row r="13">
      <c r="D13" s="13" t="inlineStr">
        <is>
          <t>Totaal:</t>
        </is>
      </c>
      <c r="E13" s="38">
        <f>SUM(E3:E12)</f>
        <v/>
      </c>
      <c r="F13" s="38">
        <f>SUM(F3:F12)</f>
        <v/>
      </c>
    </row>
    <row r="14"/>
    <row r="15">
      <c r="B15" s="17" t="inlineStr">
        <is>
          <t>Controle balans per journaalpost</t>
        </is>
      </c>
    </row>
    <row r="16">
      <c r="B16" s="13" t="inlineStr">
        <is>
          <t>Journaalpost</t>
        </is>
      </c>
      <c r="C16" s="13" t="inlineStr">
        <is>
          <t>Som debet</t>
        </is>
      </c>
      <c r="D16" s="13" t="inlineStr">
        <is>
          <t>Som credit</t>
        </is>
      </c>
      <c r="E16" s="13" t="inlineStr">
        <is>
          <t>Verschil</t>
        </is>
      </c>
    </row>
    <row r="17">
      <c r="B17" s="9" t="inlineStr">
        <is>
          <t>Afboeking debiteuren</t>
        </is>
      </c>
      <c r="C17" s="40">
        <f>SUMIF($B$3:$B$12,B17,$E$3:$E$12)</f>
        <v/>
      </c>
      <c r="D17" s="40">
        <f>SUMIF($B$3:$B$12,B17,$F$3:$F$12)</f>
        <v/>
      </c>
      <c r="E17" s="40">
        <f>C17-D17</f>
        <v/>
      </c>
    </row>
    <row r="18">
      <c r="B18" s="9" t="inlineStr">
        <is>
          <t>Correctie btw op oninbare vordering</t>
        </is>
      </c>
      <c r="C18" s="40">
        <f>SUMIF($B$3:$B$12,B18,$E$3:$E$12)</f>
        <v/>
      </c>
      <c r="D18" s="40">
        <f>SUMIF($B$3:$B$12,B18,$F$3:$F$12)</f>
        <v/>
      </c>
      <c r="E18" s="40">
        <f>C18-D18</f>
        <v/>
      </c>
    </row>
    <row r="19">
      <c r="B19" s="9" t="inlineStr">
        <is>
          <t>Voorziening dubieuze debiteuren</t>
        </is>
      </c>
      <c r="C19" s="40">
        <f>SUMIF($B$3:$B$12,B19,$E$3:$E$12)</f>
        <v/>
      </c>
      <c r="D19" s="40">
        <f>SUMIF($B$3:$B$12,B19,$F$3:$F$12)</f>
        <v/>
      </c>
      <c r="E19" s="40">
        <f>C19-D19</f>
        <v/>
      </c>
    </row>
    <row r="20">
      <c r="B20" s="9" t="inlineStr">
        <is>
          <t>Vrijval voorziening</t>
        </is>
      </c>
      <c r="C20" s="40">
        <f>SUMIF($B$3:$B$12,B20,$E$3:$E$12)</f>
        <v/>
      </c>
      <c r="D20" s="40">
        <f>SUMIF($B$3:$B$12,B20,$F$3:$F$12)</f>
        <v/>
      </c>
      <c r="E20" s="40">
        <f>C20-D20</f>
        <v/>
      </c>
    </row>
  </sheetData>
  <mergeCells count="2">
    <mergeCell ref="A1:K1"/>
    <mergeCell ref="B15:F15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30"/>
  <sheetViews>
    <sheetView workbookViewId="0">
      <selection activeCell="A1" sqref="A1"/>
    </sheetView>
  </sheetViews>
  <sheetFormatPr baseColWidth="8" defaultRowHeight="15"/>
  <cols>
    <col width="34" customWidth="1" min="1" max="1"/>
    <col width="18" customWidth="1" min="2" max="2"/>
    <col width="4" customWidth="1" min="3" max="3"/>
    <col width="18" customWidth="1" min="4" max="4"/>
    <col width="14" customWidth="1" min="5" max="5"/>
    <col width="14" customWidth="1" min="6" max="6"/>
  </cols>
  <sheetData>
    <row r="1" ht="26" customHeight="1">
      <c r="A1" s="15" t="inlineStr">
        <is>
          <t>Dashboard - Debiteurenrisico en afboekingen</t>
        </is>
      </c>
    </row>
    <row r="2"/>
    <row r="3">
      <c r="A3" s="17" t="inlineStr">
        <is>
          <t>Kerncijfers</t>
        </is>
      </c>
    </row>
    <row r="4">
      <c r="A4" s="20" t="inlineStr">
        <is>
          <t>Totaal openstaand saldo</t>
        </is>
      </c>
      <c r="B4" s="41">
        <f>SUM(Vorderingen!K3:K12)</f>
        <v/>
      </c>
    </row>
    <row r="5">
      <c r="A5" s="22" t="inlineStr">
        <is>
          <t>Totaal oninbaar bedrag</t>
        </is>
      </c>
      <c r="B5" s="42">
        <f>SUM(Vorderingen!O3:O12)</f>
        <v/>
      </c>
    </row>
    <row r="6">
      <c r="A6" s="20" t="inlineStr">
        <is>
          <t>Aantal openstaande facturen</t>
        </is>
      </c>
      <c r="B6" s="24">
        <f>COUNTIF(Vorderingen!M3:M12,"Openstaand")</f>
        <v/>
      </c>
    </row>
    <row r="7">
      <c r="A7" s="22" t="inlineStr">
        <is>
          <t>Aantal facturen &gt; 30 dagen vervallen</t>
        </is>
      </c>
      <c r="B7" s="25">
        <f>COUNTIF(Vorderingen!L3:L12,"&gt;30")</f>
        <v/>
      </c>
    </row>
    <row r="8">
      <c r="A8" s="20" t="inlineStr">
        <is>
          <t>Aantal facturen &gt; 90 dagen vervallen</t>
        </is>
      </c>
      <c r="B8" s="24">
        <f>COUNTIF(Vorderingen!L3:L12,"&gt;90")</f>
        <v/>
      </c>
    </row>
    <row r="9">
      <c r="A9" s="22" t="inlineStr">
        <is>
          <t>Gemiddelde incassokans</t>
        </is>
      </c>
      <c r="B9" s="26">
        <f>AVERAGE(Vorderingen!N3:N12)</f>
        <v/>
      </c>
    </row>
    <row r="10">
      <c r="A10" s="20" t="inlineStr">
        <is>
          <t>Totaal btw-correctie</t>
        </is>
      </c>
      <c r="B10" s="41">
        <f>SUMIF(Boekingen!J3:J12,"Ja",Boekingen!E3:E12)</f>
        <v/>
      </c>
    </row>
    <row r="11"/>
    <row r="12">
      <c r="A12" s="17" t="inlineStr">
        <is>
          <t>Statusverdeling</t>
        </is>
      </c>
    </row>
    <row r="13">
      <c r="A13" s="13" t="inlineStr">
        <is>
          <t>Status</t>
        </is>
      </c>
      <c r="B13" s="13" t="inlineStr">
        <is>
          <t>Aantal</t>
        </is>
      </c>
    </row>
    <row r="14">
      <c r="A14" s="9" t="inlineStr">
        <is>
          <t>Openstaand</t>
        </is>
      </c>
      <c r="B14" s="9">
        <f>COUNTIF(Vorderingen!M3:M12,A14)</f>
        <v/>
      </c>
    </row>
    <row r="15">
      <c r="A15" s="9" t="inlineStr">
        <is>
          <t>Achterstallig</t>
        </is>
      </c>
      <c r="B15" s="9">
        <f>COUNTIF(Vorderingen!M3:M12,A15)</f>
        <v/>
      </c>
    </row>
    <row r="16">
      <c r="A16" s="9" t="inlineStr">
        <is>
          <t>Oninbaar</t>
        </is>
      </c>
      <c r="B16" s="9">
        <f>COUNTIF(Vorderingen!M3:M12,A16)</f>
        <v/>
      </c>
    </row>
    <row r="17">
      <c r="A17" s="9" t="inlineStr">
        <is>
          <t>Voldaan</t>
        </is>
      </c>
      <c r="B17" s="9">
        <f>COUNTIF(Vorderingen!M3:M12,A17)</f>
        <v/>
      </c>
    </row>
    <row r="18"/>
    <row r="19">
      <c r="A19" s="17" t="inlineStr">
        <is>
          <t>Openstaand saldo per debiteur</t>
        </is>
      </c>
    </row>
    <row r="20">
      <c r="A20" s="13" t="inlineStr">
        <is>
          <t>Debiteur</t>
        </is>
      </c>
      <c r="B20" s="13" t="inlineStr">
        <is>
          <t>Openstaand saldo</t>
        </is>
      </c>
    </row>
    <row r="21">
      <c r="A21" s="9">
        <f>Vorderingen!B3</f>
        <v/>
      </c>
      <c r="B21" s="40">
        <f>Vorderingen!K3</f>
        <v/>
      </c>
    </row>
    <row r="22">
      <c r="A22" s="9">
        <f>Vorderingen!B4</f>
        <v/>
      </c>
      <c r="B22" s="40">
        <f>Vorderingen!K4</f>
        <v/>
      </c>
    </row>
    <row r="23">
      <c r="A23" s="9">
        <f>Vorderingen!B5</f>
        <v/>
      </c>
      <c r="B23" s="40">
        <f>Vorderingen!K5</f>
        <v/>
      </c>
    </row>
    <row r="24">
      <c r="A24" s="9">
        <f>Vorderingen!B6</f>
        <v/>
      </c>
      <c r="B24" s="40">
        <f>Vorderingen!K6</f>
        <v/>
      </c>
    </row>
    <row r="25">
      <c r="A25" s="9">
        <f>Vorderingen!B7</f>
        <v/>
      </c>
      <c r="B25" s="40">
        <f>Vorderingen!K7</f>
        <v/>
      </c>
    </row>
    <row r="26">
      <c r="A26" s="9">
        <f>Vorderingen!B8</f>
        <v/>
      </c>
      <c r="B26" s="40">
        <f>Vorderingen!K8</f>
        <v/>
      </c>
    </row>
    <row r="27">
      <c r="A27" s="9">
        <f>Vorderingen!B9</f>
        <v/>
      </c>
      <c r="B27" s="40">
        <f>Vorderingen!K9</f>
        <v/>
      </c>
    </row>
    <row r="28">
      <c r="A28" s="9">
        <f>Vorderingen!B10</f>
        <v/>
      </c>
      <c r="B28" s="40">
        <f>Vorderingen!K10</f>
        <v/>
      </c>
    </row>
    <row r="29">
      <c r="A29" s="9">
        <f>Vorderingen!B11</f>
        <v/>
      </c>
      <c r="B29" s="40">
        <f>Vorderingen!K11</f>
        <v/>
      </c>
    </row>
    <row r="30">
      <c r="A30" s="9">
        <f>Vorderingen!B12</f>
        <v/>
      </c>
      <c r="B30" s="40">
        <f>Vorderingen!K12</f>
        <v/>
      </c>
    </row>
  </sheetData>
  <mergeCells count="4">
    <mergeCell ref="A1:F1"/>
    <mergeCell ref="A3:B3"/>
    <mergeCell ref="A12:B12"/>
    <mergeCell ref="A19:B19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9"/>
  <sheetViews>
    <sheetView workbookViewId="0">
      <selection activeCell="A1" sqref="A1"/>
    </sheetView>
  </sheetViews>
  <sheetFormatPr baseColWidth="8" defaultRowHeight="15"/>
  <cols>
    <col width="24" customWidth="1" min="1" max="1"/>
    <col width="30" customWidth="1" min="2" max="2"/>
    <col width="30" customWidth="1" min="3" max="3"/>
    <col width="30" customWidth="1" min="4" max="4"/>
  </cols>
  <sheetData>
    <row r="1" ht="26" customHeight="1">
      <c r="A1" s="15" t="inlineStr">
        <is>
          <t>Instructies - Oninbare vordering afboeken</t>
        </is>
      </c>
    </row>
    <row r="2"/>
    <row r="3" ht="45" customHeight="1">
      <c r="A3" s="27" t="inlineStr">
        <is>
          <t>1. Vorderingen</t>
        </is>
      </c>
      <c r="B3" s="28" t="inlineStr">
        <is>
          <t>Vul op het tabblad 'Vorderingen' alle openstaande facturen in: factuurnummer, debiteur, plaats, data, bedragen en eventuele deelbetalingen. De kolommen btw-bedrag, saldo, dagen vervallen en status worden automatisch berekend.</t>
        </is>
      </c>
      <c r="C3" s="43" t="n"/>
      <c r="D3" s="44" t="n"/>
    </row>
    <row r="4" ht="45" customHeight="1">
      <c r="A4" s="30" t="inlineStr">
        <is>
          <t>2. Status en oninbaarheid</t>
        </is>
      </c>
      <c r="B4" s="31" t="inlineStr">
        <is>
          <t>De status wordt automatisch bepaald: 'Voldaan' als het saldo nul of lager is, 'Oninbaar' bij meer dan 90 dagen vervallen, 'Achterstallig' bij 30-90 dagen, anders 'Openstaand'. Vul bij oninbare posten de kans op incasso en de reden van afboeking in.</t>
        </is>
      </c>
      <c r="C4" s="43" t="n"/>
      <c r="D4" s="44" t="n"/>
    </row>
    <row r="5" ht="45" customHeight="1">
      <c r="A5" s="27" t="inlineStr">
        <is>
          <t>3. Oninbaar bedrag</t>
        </is>
      </c>
      <c r="B5" s="28" t="inlineStr">
        <is>
          <t>Het definitief af te boeken bedrag wordt berekend als het openstaande saldo minus het deel dat nog haalbaar wordt geacht (kans op incasso).</t>
        </is>
      </c>
      <c r="C5" s="43" t="n"/>
      <c r="D5" s="44" t="n"/>
    </row>
    <row r="6" ht="45" customHeight="1">
      <c r="A6" s="30" t="inlineStr">
        <is>
          <t>4. Boekingen</t>
        </is>
      </c>
      <c r="B6" s="31" t="inlineStr">
        <is>
          <t>Verwerk op het tabblad 'Boekingen' de journaalregels voor het afboeken van de hoofdsom en de btw-correctie. Koppel elke regel aan het juiste factuurnummer zodat automatisch wordt bepaald of een btw-correctie nodig is.</t>
        </is>
      </c>
      <c r="C6" s="43" t="n"/>
      <c r="D6" s="44" t="n"/>
    </row>
    <row r="7" ht="45" customHeight="1">
      <c r="A7" s="27" t="inlineStr">
        <is>
          <t>5. Controle balans</t>
        </is>
      </c>
      <c r="B7" s="28" t="inlineStr">
        <is>
          <t>Onderaan het tabblad 'Boekingen' staat een controletabel per journaalpost die het verschil tussen debet en credit toont. Dit verschil hoort nul te zijn.</t>
        </is>
      </c>
      <c r="C7" s="43" t="n"/>
      <c r="D7" s="44" t="n"/>
    </row>
    <row r="8" ht="45" customHeight="1">
      <c r="A8" s="30" t="inlineStr">
        <is>
          <t>6. Dashboard</t>
        </is>
      </c>
      <c r="B8" s="31" t="inlineStr">
        <is>
          <t>Het tabblad 'Dashboard' toont automatisch de belangrijkste kerncijfers, de statusverdeling en het openstaande saldo per debiteur in grafieken.</t>
        </is>
      </c>
      <c r="C8" s="43" t="n"/>
      <c r="D8" s="44" t="n"/>
    </row>
    <row r="9" ht="45" customHeight="1">
      <c r="A9" s="27" t="inlineStr">
        <is>
          <t>7. Kleuren</t>
        </is>
      </c>
      <c r="B9" s="28" t="inlineStr">
        <is>
          <t>Gele cellen zijn invoervelden. Groen betekent volledig betaald, oranje betekent meer dan 30 dagen vervallen en rood betekent meer dan 90 dagen vervallen of oninbaar.</t>
        </is>
      </c>
      <c r="C9" s="43" t="n"/>
      <c r="D9" s="44" t="n"/>
    </row>
  </sheetData>
  <mergeCells count="15">
    <mergeCell ref="A1:D1"/>
    <mergeCell ref="A3"/>
    <mergeCell ref="B3:D3"/>
    <mergeCell ref="A4"/>
    <mergeCell ref="B4:D4"/>
    <mergeCell ref="A5"/>
    <mergeCell ref="B5:D5"/>
    <mergeCell ref="A6"/>
    <mergeCell ref="B6:D6"/>
    <mergeCell ref="A7"/>
    <mergeCell ref="B7:D7"/>
    <mergeCell ref="A8"/>
    <mergeCell ref="B8:D8"/>
    <mergeCell ref="A9"/>
    <mergeCell ref="B9:D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2026-07-02T20:00:18Z</dcterms:created>
  <dcterms:modified xmlns:dcterms="http://purl.org/dc/terms/" xmlns:xsi="http://www.w3.org/2001/XMLSchema-instance" xsi:type="dcterms:W3CDTF">2026-07-02T20:00:18Z</dcterms:modified>
</cp:coreProperties>
</file>