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verwerkregistratie" sheetId="1" state="visible" r:id="rId1"/>
    <sheet xmlns:r="http://schemas.openxmlformats.org/officeDocument/2006/relationships" name="Samenvatting" sheetId="2" state="visible" r:id="rId2"/>
    <sheet xmlns:r="http://schemas.openxmlformats.org/officeDocument/2006/relationships" name="Instructi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D-MM-JJJJ"/>
    <numFmt numFmtId="165" formatCode="hh:mm"/>
    <numFmt numFmtId="166" formatCode="&quot;€&quot; #.##0,00"/>
    <numFmt numFmtId="167" formatCode="0,0"/>
    <numFmt numFmtId="168" formatCode="0,00"/>
    <numFmt numFmtId="169" formatCode="0,0%"/>
  </numFmts>
  <fonts count="5">
    <font>
      <name val="Calibri"/>
      <family val="2"/>
      <color theme="1"/>
      <sz val="11"/>
      <scheme val="minor"/>
    </font>
    <font>
      <b val="1"/>
      <color rgb="001E293B"/>
      <sz val="16"/>
    </font>
    <font>
      <b val="1"/>
      <color rgb="00FFFFFF"/>
      <sz val="11"/>
    </font>
    <font>
      <b val="1"/>
    </font>
    <font>
      <b val="1"/>
      <color rgb="001E293B"/>
      <sz val="11"/>
    </font>
  </fonts>
  <fills count="7">
    <fill>
      <patternFill/>
    </fill>
    <fill>
      <patternFill patternType="gray125"/>
    </fill>
    <fill>
      <patternFill patternType="solid">
        <fgColor rgb="001E293B"/>
        <bgColor rgb="001E293B"/>
      </patternFill>
    </fill>
    <fill>
      <patternFill patternType="solid">
        <fgColor rgb="00FFFBEB"/>
        <bgColor rgb="00FFFBEB"/>
      </patternFill>
    </fill>
    <fill>
      <patternFill patternType="solid">
        <fgColor rgb="00F8FAFC"/>
        <bgColor rgb="00F8FAFC"/>
      </patternFill>
    </fill>
    <fill>
      <patternFill patternType="solid">
        <fgColor rgb="00FFFFFF"/>
        <bgColor rgb="00FFFFFF"/>
      </patternFill>
    </fill>
    <fill>
      <patternFill patternType="solid">
        <fgColor rgb="00C8102E"/>
        <b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 wrapText="1"/>
    </xf>
    <xf numFmtId="165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0" fillId="6" borderId="0" pivotButton="0" quotePrefix="0" xfId="0"/>
    <xf numFmtId="0" fontId="2" fillId="6" borderId="0" pivotButton="0" quotePrefix="0" xfId="0"/>
    <xf numFmtId="0" fontId="3" fillId="6" borderId="1" pivotButton="0" quotePrefix="0" xfId="0"/>
    <xf numFmtId="166" fontId="3" fillId="6" borderId="1" pivotButton="0" quotePrefix="0" xfId="0"/>
    <xf numFmtId="0" fontId="3" fillId="0" borderId="0" pivotButton="0" quotePrefix="0" xfId="0"/>
    <xf numFmtId="0" fontId="1" fillId="0" borderId="0" pivotButton="0" quotePrefix="0" xfId="0"/>
    <xf numFmtId="0" fontId="3" fillId="0" borderId="1" pivotButton="0" quotePrefix="0" xfId="0"/>
    <xf numFmtId="167" fontId="0" fillId="3" borderId="1" pivotButton="0" quotePrefix="0" xfId="0"/>
    <xf numFmtId="166" fontId="0" fillId="3" borderId="1" pivotButton="0" quotePrefix="0" xfId="0"/>
    <xf numFmtId="168" fontId="0" fillId="3" borderId="1" pivotButton="0" quotePrefix="0" xfId="0"/>
    <xf numFmtId="1" fontId="0" fillId="3" borderId="1" pivotButton="0" quotePrefix="0" xfId="0"/>
    <xf numFmtId="169" fontId="0" fillId="3" borderId="1" pivotButton="0" quotePrefix="0" xfId="0"/>
    <xf numFmtId="0" fontId="0" fillId="4" borderId="1" pivotButton="0" quotePrefix="0" xfId="0"/>
    <xf numFmtId="168" fontId="0" fillId="4" borderId="1" pivotButton="0" quotePrefix="0" xfId="0"/>
    <xf numFmtId="166" fontId="0" fillId="4" borderId="1" pivotButton="0" quotePrefix="0" xfId="0"/>
    <xf numFmtId="0" fontId="0" fillId="5" borderId="1" pivotButton="0" quotePrefix="0" xfId="0"/>
    <xf numFmtId="168" fontId="0" fillId="5" borderId="1" pivotButton="0" quotePrefix="0" xfId="0"/>
    <xf numFmtId="166" fontId="0" fillId="5" borderId="1" pivotButton="0" quotePrefix="0" xfId="0"/>
    <xf numFmtId="0" fontId="2" fillId="2" borderId="0" pivotButton="0" quotePrefix="0" xfId="0"/>
    <xf numFmtId="0" fontId="4" fillId="4" borderId="1" pivotButton="0" quotePrefix="0" xfId="0"/>
    <xf numFmtId="0" fontId="0" fillId="0" borderId="1" applyAlignment="1" pivotButton="0" quotePrefix="0" xfId="0">
      <alignment vertical="center" wrapText="1"/>
    </xf>
    <xf numFmtId="0" fontId="0" fillId="0" borderId="1" pivotButton="0" quotePrefix="0" xfId="0"/>
    <xf numFmtId="164" fontId="0" fillId="3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66" fontId="3" fillId="6" borderId="1" pivotButton="0" quotePrefix="0" xfId="0"/>
    <xf numFmtId="167" fontId="0" fillId="3" borderId="1" pivotButton="0" quotePrefix="0" xfId="0"/>
    <xf numFmtId="166" fontId="0" fillId="3" borderId="1" pivotButton="0" quotePrefix="0" xfId="0"/>
    <xf numFmtId="168" fontId="0" fillId="3" borderId="1" pivotButton="0" quotePrefix="0" xfId="0"/>
    <xf numFmtId="169" fontId="0" fillId="3" borderId="1" pivotButton="0" quotePrefix="0" xfId="0"/>
    <xf numFmtId="168" fontId="0" fillId="4" borderId="1" pivotButton="0" quotePrefix="0" xfId="0"/>
    <xf numFmtId="166" fontId="0" fillId="4" borderId="1" pivotButton="0" quotePrefix="0" xfId="0"/>
    <xf numFmtId="168" fontId="0" fillId="5" borderId="1" pivotButton="0" quotePrefix="0" xfId="0"/>
    <xf numFmtId="166" fontId="0" fillId="5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16A34A"/>
      </font>
      <fill>
        <patternFill patternType="solid">
          <fgColor rgb="00DCFCE7"/>
          <bgColor rgb="00DCFCE7"/>
        </patternFill>
      </fill>
    </dxf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92400E"/>
      </font>
      <fill>
        <patternFill patternType="solid">
          <fgColor rgb="00FEF9C3"/>
          <b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Overuren per medewerker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'Samenvatting'!B14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'Samenvatting'!$A$15:$A$24</f>
            </numRef>
          </cat>
          <val>
            <numRef>
              <f>'Samenvatting'!$B$15:$B$24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Medewerker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Uren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Overuren per maand</a:t>
            </a:r>
          </a:p>
        </rich>
      </tx>
    </title>
    <plotArea>
      <lineChart>
        <grouping val="standard"/>
        <ser>
          <idx val="0"/>
          <order val="0"/>
          <tx>
            <strRef>
              <f>'Samenvatting'!B28</f>
            </strRef>
          </tx>
          <spPr>
            <a:ln xmlns:a="http://schemas.openxmlformats.org/drawingml/2006/main" w="25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'Samenvatting'!$A$29:$A$34</f>
            </numRef>
          </cat>
          <val>
            <numRef>
              <f>'Samenvatting'!$B$29:$B$34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Maand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Uren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Verdeling status</a:t>
            </a:r>
          </a:p>
        </rich>
      </tx>
    </title>
    <plotArea>
      <pieChart>
        <varyColors val="1"/>
        <ser>
          <idx val="0"/>
          <order val="0"/>
          <tx>
            <strRef>
              <f>'Samenvatting'!B38</f>
            </strRef>
          </tx>
          <spPr>
            <a:ln xmlns:a="http://schemas.openxmlformats.org/drawingml/2006/main">
              <a:prstDash val="solid"/>
            </a:ln>
          </spPr>
          <cat>
            <numRef>
              <f>'Samenvatting'!$A$39:$A$41</f>
            </numRef>
          </cat>
          <val>
            <numRef>
              <f>'Samenvatting'!$B$39:$B$41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12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26</row>
      <rowOff>0</rowOff>
    </from>
    <ext cx="576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36</row>
      <rowOff>0</rowOff>
    </from>
    <ext cx="432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ables/table1.xml><?xml version="1.0" encoding="utf-8"?>
<table xmlns="http://schemas.openxmlformats.org/spreadsheetml/2006/main" id="1" name="OverwerkTabel" displayName="OverwerkTabel" ref="A2:T12" headerRowCount="1">
  <autoFilter ref="A2:T12"/>
  <tableColumns count="20">
    <tableColumn id="1" name="Datum"/>
    <tableColumn id="2" name="Medewerker"/>
    <tableColumn id="3" name="Afdeling"/>
    <tableColumn id="4" name="Locatie"/>
    <tableColumn id="5" name="Functie"/>
    <tableColumn id="6" name="Start werktijd"/>
    <tableColumn id="7" name="Eind werktijd"/>
    <tableColumn id="8" name="Geplande uren"/>
    <tableColumn id="9" name="Gewerkte uren"/>
    <tableColumn id="10" name="Overuren totaal"/>
    <tableColumn id="11" name="Overuren 100%"/>
    <tableColumn id="12" name="Overuren 125%"/>
    <tableColumn id="13" name="Overuren 150%"/>
    <tableColumn id="14" name="Uurtarief"/>
    <tableColumn id="15" name="Toeslagbedrag"/>
    <tableColumn id="16" name="Kosten overwerk"/>
    <tableColumn id="17" name="Reden overwerk"/>
    <tableColumn id="18" name="Goedgekeurd door"/>
    <tableColumn id="19" name="Status"/>
    <tableColumn id="20" name="Opmerkingen"/>
  </tableColumns>
  <tableStyleInfo name="TableStyleMedium2" showFirstColumn="0" showLastColumn="0" showRow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  <col width="18" customWidth="1" min="2" max="2"/>
    <col width="15" customWidth="1" min="3" max="3"/>
    <col width="13" customWidth="1" min="4" max="4"/>
    <col width="20" customWidth="1" min="5" max="5"/>
    <col width="12" customWidth="1" min="6" max="6"/>
    <col width="12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1" customWidth="1" min="14" max="14"/>
    <col width="13" customWidth="1" min="15" max="15"/>
    <col width="14" customWidth="1" min="16" max="16"/>
    <col width="18" customWidth="1" min="17" max="17"/>
    <col width="16" customWidth="1" min="18" max="18"/>
    <col width="13" customWidth="1" min="19" max="19"/>
    <col width="24" customWidth="1" min="20" max="20"/>
  </cols>
  <sheetData>
    <row r="1" ht="26" customHeight="1">
      <c r="A1" s="1" t="inlineStr">
        <is>
          <t>Overwerkregistratie 2026</t>
        </is>
      </c>
    </row>
    <row r="2" ht="34" customHeight="1">
      <c r="A2" s="2" t="inlineStr">
        <is>
          <t>Datum</t>
        </is>
      </c>
      <c r="B2" s="2" t="inlineStr">
        <is>
          <t>Medewerker</t>
        </is>
      </c>
      <c r="C2" s="2" t="inlineStr">
        <is>
          <t>Afdeling</t>
        </is>
      </c>
      <c r="D2" s="2" t="inlineStr">
        <is>
          <t>Locatie</t>
        </is>
      </c>
      <c r="E2" s="2" t="inlineStr">
        <is>
          <t>Functie</t>
        </is>
      </c>
      <c r="F2" s="2" t="inlineStr">
        <is>
          <t>Start werktijd</t>
        </is>
      </c>
      <c r="G2" s="2" t="inlineStr">
        <is>
          <t>Eind werktijd</t>
        </is>
      </c>
      <c r="H2" s="2" t="inlineStr">
        <is>
          <t>Geplande uren</t>
        </is>
      </c>
      <c r="I2" s="2" t="inlineStr">
        <is>
          <t>Gewerkte uren</t>
        </is>
      </c>
      <c r="J2" s="2" t="inlineStr">
        <is>
          <t>Overuren totaal</t>
        </is>
      </c>
      <c r="K2" s="2" t="inlineStr">
        <is>
          <t>Overuren 100%</t>
        </is>
      </c>
      <c r="L2" s="2" t="inlineStr">
        <is>
          <t>Overuren 125%</t>
        </is>
      </c>
      <c r="M2" s="2" t="inlineStr">
        <is>
          <t>Overuren 150%</t>
        </is>
      </c>
      <c r="N2" s="2" t="inlineStr">
        <is>
          <t>Uurtarief</t>
        </is>
      </c>
      <c r="O2" s="2" t="inlineStr">
        <is>
          <t>Toeslagbedrag</t>
        </is>
      </c>
      <c r="P2" s="2" t="inlineStr">
        <is>
          <t>Kosten overwerk</t>
        </is>
      </c>
      <c r="Q2" s="2" t="inlineStr">
        <is>
          <t>Reden overwerk</t>
        </is>
      </c>
      <c r="R2" s="2" t="inlineStr">
        <is>
          <t>Goedgekeurd door</t>
        </is>
      </c>
      <c r="S2" s="2" t="inlineStr">
        <is>
          <t>Status</t>
        </is>
      </c>
      <c r="T2" s="2" t="inlineStr">
        <is>
          <t>Opmerkingen</t>
        </is>
      </c>
    </row>
    <row r="3">
      <c r="A3" s="34" t="n">
        <v>46037</v>
      </c>
      <c r="B3" s="4" t="inlineStr">
        <is>
          <t>Sanne de Vries</t>
        </is>
      </c>
      <c r="C3" s="4" t="inlineStr">
        <is>
          <t>Marketing</t>
        </is>
      </c>
      <c r="D3" s="4" t="inlineStr">
        <is>
          <t>Amsterdam</t>
        </is>
      </c>
      <c r="E3" s="4" t="inlineStr">
        <is>
          <t>Marketing Specialist</t>
        </is>
      </c>
      <c r="F3" s="35" t="n">
        <v>0.3333333333333333</v>
      </c>
      <c r="G3" s="35" t="n">
        <v>0.8125</v>
      </c>
      <c r="H3" s="6" t="n">
        <v>8</v>
      </c>
      <c r="I3" s="7">
        <f>IF(G3="","",IF(G3&lt;F3,ROUND((G3-F3+1)*24,2),ROUND((G3-F3)*24,2)))</f>
        <v/>
      </c>
      <c r="J3" s="7">
        <f>MAX(0,I3-H3)</f>
        <v/>
      </c>
      <c r="K3" s="7">
        <f>IF(J3&gt;0,MIN(J3,2),0)</f>
        <v/>
      </c>
      <c r="L3" s="7">
        <f>IF(J3&gt;2,MIN(J3-2,2),0)</f>
        <v/>
      </c>
      <c r="M3" s="7">
        <f>IF(J3&gt;4,J3-4,0)</f>
        <v/>
      </c>
      <c r="N3" s="36" t="n">
        <v>24.5</v>
      </c>
      <c r="O3" s="37">
        <f>ROUND(L3*N3*0.25+M3*N3*0.5,2)</f>
        <v/>
      </c>
      <c r="P3" s="37">
        <f>IFERROR(ROUND(J3*N3+O3,2),0)</f>
        <v/>
      </c>
      <c r="Q3" s="4" t="inlineStr">
        <is>
          <t>Projectdeadline</t>
        </is>
      </c>
      <c r="R3" s="4" t="inlineStr">
        <is>
          <t>Peter de Wit</t>
        </is>
      </c>
      <c r="S3" s="6" t="inlineStr">
        <is>
          <t>Goedgekeurd</t>
        </is>
      </c>
      <c r="T3" s="4" t="inlineStr">
        <is>
          <t>Extra inzet voor campagnelancering</t>
        </is>
      </c>
    </row>
    <row r="4">
      <c r="A4" s="34" t="n">
        <v>46075</v>
      </c>
      <c r="B4" s="4" t="inlineStr">
        <is>
          <t>Daan Jansen</t>
        </is>
      </c>
      <c r="C4" s="4" t="inlineStr">
        <is>
          <t>Logistiek</t>
        </is>
      </c>
      <c r="D4" s="4" t="inlineStr">
        <is>
          <t>Rotterdam</t>
        </is>
      </c>
      <c r="E4" s="4" t="inlineStr">
        <is>
          <t>Logistiek Coordinator</t>
        </is>
      </c>
      <c r="F4" s="35" t="n">
        <v>0.25</v>
      </c>
      <c r="G4" s="35" t="n">
        <v>0.5833333333333334</v>
      </c>
      <c r="H4" s="6" t="n">
        <v>8</v>
      </c>
      <c r="I4" s="10">
        <f>IF(G4="","",IF(G4&lt;F4,ROUND((G4-F4+1)*24,2),ROUND((G4-F4)*24,2)))</f>
        <v/>
      </c>
      <c r="J4" s="10">
        <f>MAX(0,I4-H4)</f>
        <v/>
      </c>
      <c r="K4" s="10">
        <f>IF(J4&gt;0,MIN(J4,2),0)</f>
        <v/>
      </c>
      <c r="L4" s="10">
        <f>IF(J4&gt;2,MIN(J4-2,2),0)</f>
        <v/>
      </c>
      <c r="M4" s="10">
        <f>IF(J4&gt;4,J4-4,0)</f>
        <v/>
      </c>
      <c r="N4" s="36" t="n">
        <v>21</v>
      </c>
      <c r="O4" s="38">
        <f>ROUND(L4*N4*0.25+M4*N4*0.5,2)</f>
        <v/>
      </c>
      <c r="P4" s="38">
        <f>IFERROR(ROUND(J4*N4+O4,2),0)</f>
        <v/>
      </c>
      <c r="Q4" s="4" t="inlineStr">
        <is>
          <t>Klantoplevering</t>
        </is>
      </c>
      <c r="R4" s="4" t="inlineStr">
        <is>
          <t>Peter de Wit</t>
        </is>
      </c>
      <c r="S4" s="6" t="inlineStr">
        <is>
          <t>Goedgekeurd</t>
        </is>
      </c>
      <c r="T4" s="4" t="inlineStr"/>
    </row>
    <row r="5">
      <c r="A5" s="34" t="n">
        <v>46086</v>
      </c>
      <c r="B5" s="4" t="inlineStr">
        <is>
          <t>Emma Bakker</t>
        </is>
      </c>
      <c r="C5" s="4" t="inlineStr">
        <is>
          <t>Klantenservice</t>
        </is>
      </c>
      <c r="D5" s="4" t="inlineStr">
        <is>
          <t>Utrecht</t>
        </is>
      </c>
      <c r="E5" s="4" t="inlineStr">
        <is>
          <t>Klantenservice Medewerker</t>
        </is>
      </c>
      <c r="F5" s="35" t="n">
        <v>0.375</v>
      </c>
      <c r="G5" s="35" t="n">
        <v>0.75</v>
      </c>
      <c r="H5" s="6" t="n">
        <v>8</v>
      </c>
      <c r="I5" s="7">
        <f>IF(G5="","",IF(G5&lt;F5,ROUND((G5-F5+1)*24,2),ROUND((G5-F5)*24,2)))</f>
        <v/>
      </c>
      <c r="J5" s="7">
        <f>MAX(0,I5-H5)</f>
        <v/>
      </c>
      <c r="K5" s="7">
        <f>IF(J5&gt;0,MIN(J5,2),0)</f>
        <v/>
      </c>
      <c r="L5" s="7">
        <f>IF(J5&gt;2,MIN(J5-2,2),0)</f>
        <v/>
      </c>
      <c r="M5" s="7">
        <f>IF(J5&gt;4,J5-4,0)</f>
        <v/>
      </c>
      <c r="N5" s="36" t="n">
        <v>19.75</v>
      </c>
      <c r="O5" s="37">
        <f>ROUND(L5*N5*0.25+M5*N5*0.5,2)</f>
        <v/>
      </c>
      <c r="P5" s="37">
        <f>IFERROR(ROUND(J5*N5+O5,2),0)</f>
        <v/>
      </c>
      <c r="Q5" s="4" t="inlineStr">
        <is>
          <t>Maandafsluiting</t>
        </is>
      </c>
      <c r="R5" s="4" t="inlineStr">
        <is>
          <t>Anna Smits</t>
        </is>
      </c>
      <c r="S5" s="6" t="inlineStr">
        <is>
          <t>Ingediend</t>
        </is>
      </c>
      <c r="T5" s="4" t="inlineStr">
        <is>
          <t>Wacht op goedkeuring</t>
        </is>
      </c>
    </row>
    <row r="6">
      <c r="A6" s="34" t="n">
        <v>46099</v>
      </c>
      <c r="B6" s="4" t="inlineStr">
        <is>
          <t>Lars de Boer</t>
        </is>
      </c>
      <c r="C6" s="4" t="inlineStr">
        <is>
          <t>Techniek</t>
        </is>
      </c>
      <c r="D6" s="4" t="inlineStr">
        <is>
          <t>Eindhoven</t>
        </is>
      </c>
      <c r="E6" s="4" t="inlineStr">
        <is>
          <t>Technisch Specialist</t>
        </is>
      </c>
      <c r="F6" s="35" t="n">
        <v>0.9166666666666666</v>
      </c>
      <c r="G6" s="35" t="n">
        <v>0.25</v>
      </c>
      <c r="H6" s="6" t="n">
        <v>8</v>
      </c>
      <c r="I6" s="10">
        <f>IF(G6="","",IF(G6&lt;F6,ROUND((G6-F6+1)*24,2),ROUND((G6-F6)*24,2)))</f>
        <v/>
      </c>
      <c r="J6" s="10">
        <f>MAX(0,I6-H6)</f>
        <v/>
      </c>
      <c r="K6" s="10">
        <f>IF(J6&gt;0,MIN(J6,2),0)</f>
        <v/>
      </c>
      <c r="L6" s="10">
        <f>IF(J6&gt;2,MIN(J6-2,2),0)</f>
        <v/>
      </c>
      <c r="M6" s="10">
        <f>IF(J6&gt;4,J6-4,0)</f>
        <v/>
      </c>
      <c r="N6" s="36" t="n">
        <v>28</v>
      </c>
      <c r="O6" s="38">
        <f>ROUND(L6*N6*0.25+M6*N6*0.5,2)</f>
        <v/>
      </c>
      <c r="P6" s="38">
        <f>IFERROR(ROUND(J6*N6+O6,2),0)</f>
        <v/>
      </c>
      <c r="Q6" s="4" t="inlineStr">
        <is>
          <t>Storingsdienst</t>
        </is>
      </c>
      <c r="R6" s="4" t="inlineStr">
        <is>
          <t>Anna Smits</t>
        </is>
      </c>
      <c r="S6" s="6" t="inlineStr">
        <is>
          <t>Goedgekeurd</t>
        </is>
      </c>
      <c r="T6" s="4" t="inlineStr">
        <is>
          <t>Nachtdienst storing</t>
        </is>
      </c>
    </row>
    <row r="7">
      <c r="A7" s="34" t="n">
        <v>46114</v>
      </c>
      <c r="B7" s="4" t="inlineStr">
        <is>
          <t>Sophie Visser</t>
        </is>
      </c>
      <c r="C7" s="4" t="inlineStr">
        <is>
          <t>Finance</t>
        </is>
      </c>
      <c r="D7" s="4" t="inlineStr">
        <is>
          <t>Den Haag</t>
        </is>
      </c>
      <c r="E7" s="4" t="inlineStr">
        <is>
          <t>Financieel Analist</t>
        </is>
      </c>
      <c r="F7" s="35" t="n">
        <v>0.3541666666666667</v>
      </c>
      <c r="G7" s="35" t="n">
        <v>0.7083333333333334</v>
      </c>
      <c r="H7" s="6" t="n">
        <v>8</v>
      </c>
      <c r="I7" s="7">
        <f>IF(G7="","",IF(G7&lt;F7,ROUND((G7-F7+1)*24,2),ROUND((G7-F7)*24,2)))</f>
        <v/>
      </c>
      <c r="J7" s="7">
        <f>MAX(0,I7-H7)</f>
        <v/>
      </c>
      <c r="K7" s="7">
        <f>IF(J7&gt;0,MIN(J7,2),0)</f>
        <v/>
      </c>
      <c r="L7" s="7">
        <f>IF(J7&gt;2,MIN(J7-2,2),0)</f>
        <v/>
      </c>
      <c r="M7" s="7">
        <f>IF(J7&gt;4,J7-4,0)</f>
        <v/>
      </c>
      <c r="N7" s="36" t="n">
        <v>26</v>
      </c>
      <c r="O7" s="37">
        <f>ROUND(L7*N7*0.25+M7*N7*0.5,2)</f>
        <v/>
      </c>
      <c r="P7" s="37">
        <f>IFERROR(ROUND(J7*N7+O7,2),0)</f>
        <v/>
      </c>
      <c r="Q7" s="4" t="inlineStr">
        <is>
          <t>Maandafsluiting</t>
        </is>
      </c>
      <c r="R7" s="4" t="inlineStr">
        <is>
          <t>Peter de Wit</t>
        </is>
      </c>
      <c r="S7" s="6" t="inlineStr">
        <is>
          <t>Goedgekeurd</t>
        </is>
      </c>
      <c r="T7" s="4" t="inlineStr"/>
    </row>
    <row r="8">
      <c r="A8" s="34" t="n">
        <v>46139</v>
      </c>
      <c r="B8" s="4" t="inlineStr">
        <is>
          <t>Bram Mulder</t>
        </is>
      </c>
      <c r="C8" s="4" t="inlineStr">
        <is>
          <t>IT</t>
        </is>
      </c>
      <c r="D8" s="4" t="inlineStr">
        <is>
          <t>Groningen</t>
        </is>
      </c>
      <c r="E8" s="4" t="inlineStr">
        <is>
          <t>IT Beheerder</t>
        </is>
      </c>
      <c r="F8" s="35" t="n">
        <v>0.2916666666666667</v>
      </c>
      <c r="G8" s="35" t="n">
        <v>0.6666666666666666</v>
      </c>
      <c r="H8" s="6" t="n">
        <v>8</v>
      </c>
      <c r="I8" s="10">
        <f>IF(G8="","",IF(G8&lt;F8,ROUND((G8-F8+1)*24,2),ROUND((G8-F8)*24,2)))</f>
        <v/>
      </c>
      <c r="J8" s="10">
        <f>MAX(0,I8-H8)</f>
        <v/>
      </c>
      <c r="K8" s="10">
        <f>IF(J8&gt;0,MIN(J8,2),0)</f>
        <v/>
      </c>
      <c r="L8" s="10">
        <f>IF(J8&gt;2,MIN(J8-2,2),0)</f>
        <v/>
      </c>
      <c r="M8" s="10">
        <f>IF(J8&gt;4,J8-4,0)</f>
        <v/>
      </c>
      <c r="N8" s="36" t="n">
        <v>32</v>
      </c>
      <c r="O8" s="38">
        <f>ROUND(L8*N8*0.25+M8*N8*0.5,2)</f>
        <v/>
      </c>
      <c r="P8" s="38">
        <f>IFERROR(ROUND(J8*N8+O8,2),0)</f>
        <v/>
      </c>
      <c r="Q8" s="4" t="inlineStr">
        <is>
          <t>Storingsdienst</t>
        </is>
      </c>
      <c r="R8" s="4" t="inlineStr">
        <is>
          <t>Anna Smits</t>
        </is>
      </c>
      <c r="S8" s="6" t="inlineStr">
        <is>
          <t>Afgewezen</t>
        </is>
      </c>
      <c r="T8" s="4" t="inlineStr">
        <is>
          <t>Onvoldoende onderbouwing</t>
        </is>
      </c>
    </row>
    <row r="9">
      <c r="A9" s="34" t="n">
        <v>46152</v>
      </c>
      <c r="B9" s="4" t="inlineStr">
        <is>
          <t>Julia Peters</t>
        </is>
      </c>
      <c r="C9" s="4" t="inlineStr">
        <is>
          <t>HR</t>
        </is>
      </c>
      <c r="D9" s="4" t="inlineStr">
        <is>
          <t>Breda</t>
        </is>
      </c>
      <c r="E9" s="4" t="inlineStr">
        <is>
          <t>HR Adviseur</t>
        </is>
      </c>
      <c r="F9" s="35" t="n">
        <v>0.3333333333333333</v>
      </c>
      <c r="G9" s="35" t="n">
        <v>0.7291666666666666</v>
      </c>
      <c r="H9" s="6" t="n">
        <v>8</v>
      </c>
      <c r="I9" s="7">
        <f>IF(G9="","",IF(G9&lt;F9,ROUND((G9-F9+1)*24,2),ROUND((G9-F9)*24,2)))</f>
        <v/>
      </c>
      <c r="J9" s="7">
        <f>MAX(0,I9-H9)</f>
        <v/>
      </c>
      <c r="K9" s="7">
        <f>IF(J9&gt;0,MIN(J9,2),0)</f>
        <v/>
      </c>
      <c r="L9" s="7">
        <f>IF(J9&gt;2,MIN(J9-2,2),0)</f>
        <v/>
      </c>
      <c r="M9" s="7">
        <f>IF(J9&gt;4,J9-4,0)</f>
        <v/>
      </c>
      <c r="N9" s="36" t="n">
        <v>22.5</v>
      </c>
      <c r="O9" s="37">
        <f>ROUND(L9*N9*0.25+M9*N9*0.5,2)</f>
        <v/>
      </c>
      <c r="P9" s="37">
        <f>IFERROR(ROUND(J9*N9+O9,2),0)</f>
        <v/>
      </c>
      <c r="Q9" s="4" t="inlineStr">
        <is>
          <t>Projectdeadline</t>
        </is>
      </c>
      <c r="R9" s="4" t="inlineStr">
        <is>
          <t>Peter de Wit</t>
        </is>
      </c>
      <c r="S9" s="6" t="inlineStr">
        <is>
          <t>Goedgekeurd</t>
        </is>
      </c>
      <c r="T9" s="4" t="inlineStr"/>
    </row>
    <row r="10">
      <c r="A10" s="34" t="n">
        <v>46163</v>
      </c>
      <c r="B10" s="4" t="inlineStr">
        <is>
          <t>Thijs van Leeuwen</t>
        </is>
      </c>
      <c r="C10" s="4" t="inlineStr">
        <is>
          <t>Sales</t>
        </is>
      </c>
      <c r="D10" s="4" t="inlineStr">
        <is>
          <t>Haarlem</t>
        </is>
      </c>
      <c r="E10" s="4" t="inlineStr">
        <is>
          <t>Accountmanager</t>
        </is>
      </c>
      <c r="F10" s="35" t="n">
        <v>0.375</v>
      </c>
      <c r="G10" s="35" t="n">
        <v>0.8333333333333334</v>
      </c>
      <c r="H10" s="6" t="n">
        <v>8</v>
      </c>
      <c r="I10" s="10">
        <f>IF(G10="","",IF(G10&lt;F10,ROUND((G10-F10+1)*24,2),ROUND((G10-F10)*24,2)))</f>
        <v/>
      </c>
      <c r="J10" s="10">
        <f>MAX(0,I10-H10)</f>
        <v/>
      </c>
      <c r="K10" s="10">
        <f>IF(J10&gt;0,MIN(J10,2),0)</f>
        <v/>
      </c>
      <c r="L10" s="10">
        <f>IF(J10&gt;2,MIN(J10-2,2),0)</f>
        <v/>
      </c>
      <c r="M10" s="10">
        <f>IF(J10&gt;4,J10-4,0)</f>
        <v/>
      </c>
      <c r="N10" s="36" t="n">
        <v>25</v>
      </c>
      <c r="O10" s="38">
        <f>ROUND(L10*N10*0.25+M10*N10*0.5,2)</f>
        <v/>
      </c>
      <c r="P10" s="38">
        <f>IFERROR(ROUND(J10*N10+O10,2),0)</f>
        <v/>
      </c>
      <c r="Q10" s="4" t="inlineStr">
        <is>
          <t>Klantoplevering</t>
        </is>
      </c>
      <c r="R10" s="4" t="inlineStr">
        <is>
          <t>Anna Smits</t>
        </is>
      </c>
      <c r="S10" s="6" t="inlineStr">
        <is>
          <t>Goedgekeurd</t>
        </is>
      </c>
      <c r="T10" s="4" t="inlineStr">
        <is>
          <t>Klantpresentatie uitgelopen</t>
        </is>
      </c>
    </row>
    <row r="11">
      <c r="A11" s="34" t="n">
        <v>46176</v>
      </c>
      <c r="B11" s="4" t="inlineStr">
        <is>
          <t>Lieke Hermans</t>
        </is>
      </c>
      <c r="C11" s="4" t="inlineStr">
        <is>
          <t>Productie</t>
        </is>
      </c>
      <c r="D11" s="4" t="inlineStr">
        <is>
          <t>Nijmegen</t>
        </is>
      </c>
      <c r="E11" s="4" t="inlineStr">
        <is>
          <t>Productiemedewerker</t>
        </is>
      </c>
      <c r="F11" s="35" t="n">
        <v>0.25</v>
      </c>
      <c r="G11" s="35" t="n">
        <v>0.625</v>
      </c>
      <c r="H11" s="6" t="n">
        <v>8</v>
      </c>
      <c r="I11" s="7">
        <f>IF(G11="","",IF(G11&lt;F11,ROUND((G11-F11+1)*24,2),ROUND((G11-F11)*24,2)))</f>
        <v/>
      </c>
      <c r="J11" s="7">
        <f>MAX(0,I11-H11)</f>
        <v/>
      </c>
      <c r="K11" s="7">
        <f>IF(J11&gt;0,MIN(J11,2),0)</f>
        <v/>
      </c>
      <c r="L11" s="7">
        <f>IF(J11&gt;2,MIN(J11-2,2),0)</f>
        <v/>
      </c>
      <c r="M11" s="7">
        <f>IF(J11&gt;4,J11-4,0)</f>
        <v/>
      </c>
      <c r="N11" s="36" t="n">
        <v>18.5</v>
      </c>
      <c r="O11" s="37">
        <f>ROUND(L11*N11*0.25+M11*N11*0.5,2)</f>
        <v/>
      </c>
      <c r="P11" s="37">
        <f>IFERROR(ROUND(J11*N11+O11,2),0)</f>
        <v/>
      </c>
      <c r="Q11" s="4" t="inlineStr">
        <is>
          <t>Maandafsluiting</t>
        </is>
      </c>
      <c r="R11" s="4" t="inlineStr">
        <is>
          <t>Peter de Wit</t>
        </is>
      </c>
      <c r="S11" s="6" t="inlineStr">
        <is>
          <t>Goedgekeurd</t>
        </is>
      </c>
      <c r="T11" s="4" t="inlineStr"/>
    </row>
    <row r="12">
      <c r="A12" s="34" t="n">
        <v>46188</v>
      </c>
      <c r="B12" s="4" t="inlineStr">
        <is>
          <t>Ruben Meijer</t>
        </is>
      </c>
      <c r="C12" s="4" t="inlineStr">
        <is>
          <t>Warehouse</t>
        </is>
      </c>
      <c r="D12" s="4" t="inlineStr">
        <is>
          <t>Tilburg</t>
        </is>
      </c>
      <c r="E12" s="4" t="inlineStr">
        <is>
          <t>Magazijnmedewerker</t>
        </is>
      </c>
      <c r="F12" s="35" t="n">
        <v>0.3333333333333333</v>
      </c>
      <c r="G12" s="35" t="n">
        <v>0.7916666666666666</v>
      </c>
      <c r="H12" s="6" t="n">
        <v>8</v>
      </c>
      <c r="I12" s="10">
        <f>IF(G12="","",IF(G12&lt;F12,ROUND((G12-F12+1)*24,2),ROUND((G12-F12)*24,2)))</f>
        <v/>
      </c>
      <c r="J12" s="10">
        <f>MAX(0,I12-H12)</f>
        <v/>
      </c>
      <c r="K12" s="10">
        <f>IF(J12&gt;0,MIN(J12,2),0)</f>
        <v/>
      </c>
      <c r="L12" s="10">
        <f>IF(J12&gt;2,MIN(J12-2,2),0)</f>
        <v/>
      </c>
      <c r="M12" s="10">
        <f>IF(J12&gt;4,J12-4,0)</f>
        <v/>
      </c>
      <c r="N12" s="36" t="n">
        <v>20</v>
      </c>
      <c r="O12" s="38">
        <f>ROUND(L12*N12*0.25+M12*N12*0.5,2)</f>
        <v/>
      </c>
      <c r="P12" s="38">
        <f>IFERROR(ROUND(J12*N12+O12,2),0)</f>
        <v/>
      </c>
      <c r="Q12" s="4" t="inlineStr">
        <is>
          <t>Projectdeadline</t>
        </is>
      </c>
      <c r="R12" s="4" t="inlineStr">
        <is>
          <t>Anna Smits</t>
        </is>
      </c>
      <c r="S12" s="6" t="inlineStr">
        <is>
          <t>Ingediend</t>
        </is>
      </c>
      <c r="T12" s="4" t="inlineStr">
        <is>
          <t>In afwachting</t>
        </is>
      </c>
    </row>
    <row r="13"/>
    <row r="14">
      <c r="A14" s="12" t="n"/>
      <c r="B14" s="12" t="n"/>
      <c r="C14" s="12" t="n"/>
      <c r="D14" s="12" t="n"/>
      <c r="E14" s="12" t="n"/>
      <c r="F14" s="12" t="n"/>
      <c r="G14" s="12" t="n"/>
      <c r="H14" s="13" t="inlineStr">
        <is>
          <t>Totalen:</t>
        </is>
      </c>
      <c r="I14" s="14">
        <f>SUM(I3:I12)</f>
        <v/>
      </c>
      <c r="J14" s="14">
        <f>SUM(J3:J12)</f>
        <v/>
      </c>
      <c r="K14" s="14">
        <f>SUM(K3:K12)</f>
        <v/>
      </c>
      <c r="L14" s="14">
        <f>SUM(L3:L12)</f>
        <v/>
      </c>
      <c r="M14" s="14">
        <f>SUM(M3:M12)</f>
        <v/>
      </c>
      <c r="N14" s="12" t="n"/>
      <c r="O14" s="39">
        <f>SUM(O3:O12)</f>
        <v/>
      </c>
      <c r="P14" s="39">
        <f>SUM(P3:P12)</f>
        <v/>
      </c>
      <c r="Q14" s="12" t="n"/>
      <c r="R14" s="12" t="n"/>
      <c r="S14" s="12" t="n"/>
      <c r="T14" s="12" t="n"/>
    </row>
    <row r="15"/>
    <row r="16">
      <c r="B16" s="16" t="inlineStr">
        <is>
          <t>Aantal Goedgekeurd:</t>
        </is>
      </c>
      <c r="C16">
        <f>COUNTIF($S$3:$S$12,"Goedgekeurd")</f>
        <v/>
      </c>
    </row>
    <row r="17">
      <c r="B17" s="16" t="inlineStr">
        <is>
          <t>Aantal Ingediend:</t>
        </is>
      </c>
      <c r="C17">
        <f>COUNTIF($S$3:$S$12,"Ingediend")</f>
        <v/>
      </c>
    </row>
    <row r="18">
      <c r="B18" s="16" t="inlineStr">
        <is>
          <t>Aantal Afgewezen:</t>
        </is>
      </c>
      <c r="C18">
        <f>COUNTIF($S$3:$S$12,"Afgewezen")</f>
        <v/>
      </c>
    </row>
  </sheetData>
  <mergeCells count="1">
    <mergeCell ref="A1:T1"/>
  </mergeCells>
  <conditionalFormatting sqref="S3:S12">
    <cfRule type="expression" priority="1" dxfId="0" stopIfTrue="1">
      <formula>S3="Goedgekeurd"</formula>
    </cfRule>
    <cfRule type="expression" priority="2" dxfId="1" stopIfTrue="1">
      <formula>S3="Afgewezen"</formula>
    </cfRule>
    <cfRule type="expression" priority="3" dxfId="2" stopIfTrue="1">
      <formula>S3="Ingediend"</formula>
    </cfRule>
  </conditionalFormatting>
  <dataValidations count="1">
    <dataValidation sqref="S3:S12" showErrorMessage="1" showInputMessage="1" allowBlank="1" type="list">
      <formula1>"Ingediend,Goedgekeurd,Afgewezen"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15" customWidth="1" min="4" max="4"/>
    <col width="15" customWidth="1" min="5" max="5"/>
    <col width="15" customWidth="1" min="6" max="6"/>
  </cols>
  <sheetData>
    <row r="1" ht="26" customHeight="1">
      <c r="A1" s="17" t="inlineStr">
        <is>
          <t>Samenvatting Overwerk 2026</t>
        </is>
      </c>
    </row>
    <row r="2"/>
    <row r="3">
      <c r="A3" s="13" t="inlineStr">
        <is>
          <t>Kerncijfers (KPI's)</t>
        </is>
      </c>
    </row>
    <row r="4">
      <c r="A4" s="18" t="inlineStr">
        <is>
          <t>Totaal overuren (uren)</t>
        </is>
      </c>
      <c r="B4" s="40">
        <f>SUM(Overwerkregistratie!J3:J12)</f>
        <v/>
      </c>
    </row>
    <row r="5">
      <c r="A5" s="18" t="inlineStr">
        <is>
          <t>Totaal kosten overwerk</t>
        </is>
      </c>
      <c r="B5" s="41">
        <f>SUM(Overwerkregistratie!P3:P12)</f>
        <v/>
      </c>
    </row>
    <row r="6">
      <c r="A6" s="18" t="inlineStr">
        <is>
          <t>Gemiddelde overuren per dienst</t>
        </is>
      </c>
      <c r="B6" s="42">
        <f>IFERROR(AVERAGE(Overwerkregistratie!J3:J12),0)</f>
        <v/>
      </c>
    </row>
    <row r="7">
      <c r="A7" s="18" t="inlineStr">
        <is>
          <t>Aantal goedgekeurde registraties</t>
        </is>
      </c>
      <c r="B7" s="22">
        <f>COUNTIF(Overwerkregistratie!S3:S12,"Goedgekeurd")</f>
        <v/>
      </c>
    </row>
    <row r="8">
      <c r="A8" s="18" t="inlineStr">
        <is>
          <t>Percentage goedgekeurd</t>
        </is>
      </c>
      <c r="B8" s="43">
        <f>IFERROR(COUNTIF(Overwerkregistratie!S3:S12,"Goedgekeurd")/COUNTA(Overwerkregistratie!S3:S12),0)</f>
        <v/>
      </c>
    </row>
    <row r="9">
      <c r="A9" s="18" t="inlineStr">
        <is>
          <t>Aantal ingediend</t>
        </is>
      </c>
      <c r="B9" s="22">
        <f>COUNTIF(Overwerkregistratie!S3:S12,"Ingediend")</f>
        <v/>
      </c>
    </row>
    <row r="10">
      <c r="A10" s="18" t="inlineStr">
        <is>
          <t>Aantal afgewezen</t>
        </is>
      </c>
      <c r="B10" s="22">
        <f>COUNTIF(Overwerkregistratie!S3:S12,"Afgewezen")</f>
        <v/>
      </c>
    </row>
    <row r="11"/>
    <row r="12"/>
    <row r="13">
      <c r="A13" s="13" t="inlineStr">
        <is>
          <t>Overuren per medewerker</t>
        </is>
      </c>
    </row>
    <row r="14">
      <c r="A14" s="2" t="inlineStr">
        <is>
          <t>Medewerker</t>
        </is>
      </c>
      <c r="B14" s="2" t="inlineStr">
        <is>
          <t>Totaal overuren</t>
        </is>
      </c>
      <c r="C14" s="2" t="inlineStr">
        <is>
          <t>Gemiddelde overuren</t>
        </is>
      </c>
      <c r="D14" s="2" t="inlineStr">
        <is>
          <t>Kosten totaal</t>
        </is>
      </c>
    </row>
    <row r="15">
      <c r="A15" s="24" t="inlineStr">
        <is>
          <t>Sanne de Vries</t>
        </is>
      </c>
      <c r="B15" s="44">
        <f>SUMIF(Overwerkregistratie!$B$3:$B$12,A15,Overwerkregistratie!$J$3:$J$12)</f>
        <v/>
      </c>
      <c r="C15" s="44">
        <f>IFERROR(AVERAGEIF(Overwerkregistratie!$B$3:$B$12,A15,Overwerkregistratie!$J$3:$J$12),0)</f>
        <v/>
      </c>
      <c r="D15" s="45">
        <f>SUMIF(Overwerkregistratie!$B$3:$B$12,A15,Overwerkregistratie!$P$3:$P$12)</f>
        <v/>
      </c>
    </row>
    <row r="16">
      <c r="A16" s="27" t="inlineStr">
        <is>
          <t>Daan Jansen</t>
        </is>
      </c>
      <c r="B16" s="46">
        <f>SUMIF(Overwerkregistratie!$B$3:$B$12,A16,Overwerkregistratie!$J$3:$J$12)</f>
        <v/>
      </c>
      <c r="C16" s="46">
        <f>IFERROR(AVERAGEIF(Overwerkregistratie!$B$3:$B$12,A16,Overwerkregistratie!$J$3:$J$12),0)</f>
        <v/>
      </c>
      <c r="D16" s="47">
        <f>SUMIF(Overwerkregistratie!$B$3:$B$12,A16,Overwerkregistratie!$P$3:$P$12)</f>
        <v/>
      </c>
    </row>
    <row r="17">
      <c r="A17" s="24" t="inlineStr">
        <is>
          <t>Emma Bakker</t>
        </is>
      </c>
      <c r="B17" s="44">
        <f>SUMIF(Overwerkregistratie!$B$3:$B$12,A17,Overwerkregistratie!$J$3:$J$12)</f>
        <v/>
      </c>
      <c r="C17" s="44">
        <f>IFERROR(AVERAGEIF(Overwerkregistratie!$B$3:$B$12,A17,Overwerkregistratie!$J$3:$J$12),0)</f>
        <v/>
      </c>
      <c r="D17" s="45">
        <f>SUMIF(Overwerkregistratie!$B$3:$B$12,A17,Overwerkregistratie!$P$3:$P$12)</f>
        <v/>
      </c>
    </row>
    <row r="18">
      <c r="A18" s="27" t="inlineStr">
        <is>
          <t>Lars de Boer</t>
        </is>
      </c>
      <c r="B18" s="46">
        <f>SUMIF(Overwerkregistratie!$B$3:$B$12,A18,Overwerkregistratie!$J$3:$J$12)</f>
        <v/>
      </c>
      <c r="C18" s="46">
        <f>IFERROR(AVERAGEIF(Overwerkregistratie!$B$3:$B$12,A18,Overwerkregistratie!$J$3:$J$12),0)</f>
        <v/>
      </c>
      <c r="D18" s="47">
        <f>SUMIF(Overwerkregistratie!$B$3:$B$12,A18,Overwerkregistratie!$P$3:$P$12)</f>
        <v/>
      </c>
    </row>
    <row r="19">
      <c r="A19" s="24" t="inlineStr">
        <is>
          <t>Sophie Visser</t>
        </is>
      </c>
      <c r="B19" s="44">
        <f>SUMIF(Overwerkregistratie!$B$3:$B$12,A19,Overwerkregistratie!$J$3:$J$12)</f>
        <v/>
      </c>
      <c r="C19" s="44">
        <f>IFERROR(AVERAGEIF(Overwerkregistratie!$B$3:$B$12,A19,Overwerkregistratie!$J$3:$J$12),0)</f>
        <v/>
      </c>
      <c r="D19" s="45">
        <f>SUMIF(Overwerkregistratie!$B$3:$B$12,A19,Overwerkregistratie!$P$3:$P$12)</f>
        <v/>
      </c>
    </row>
    <row r="20">
      <c r="A20" s="27" t="inlineStr">
        <is>
          <t>Bram Mulder</t>
        </is>
      </c>
      <c r="B20" s="46">
        <f>SUMIF(Overwerkregistratie!$B$3:$B$12,A20,Overwerkregistratie!$J$3:$J$12)</f>
        <v/>
      </c>
      <c r="C20" s="46">
        <f>IFERROR(AVERAGEIF(Overwerkregistratie!$B$3:$B$12,A20,Overwerkregistratie!$J$3:$J$12),0)</f>
        <v/>
      </c>
      <c r="D20" s="47">
        <f>SUMIF(Overwerkregistratie!$B$3:$B$12,A20,Overwerkregistratie!$P$3:$P$12)</f>
        <v/>
      </c>
    </row>
    <row r="21">
      <c r="A21" s="24" t="inlineStr">
        <is>
          <t>Julia Peters</t>
        </is>
      </c>
      <c r="B21" s="44">
        <f>SUMIF(Overwerkregistratie!$B$3:$B$12,A21,Overwerkregistratie!$J$3:$J$12)</f>
        <v/>
      </c>
      <c r="C21" s="44">
        <f>IFERROR(AVERAGEIF(Overwerkregistratie!$B$3:$B$12,A21,Overwerkregistratie!$J$3:$J$12),0)</f>
        <v/>
      </c>
      <c r="D21" s="45">
        <f>SUMIF(Overwerkregistratie!$B$3:$B$12,A21,Overwerkregistratie!$P$3:$P$12)</f>
        <v/>
      </c>
    </row>
    <row r="22">
      <c r="A22" s="27" t="inlineStr">
        <is>
          <t>Thijs van Leeuwen</t>
        </is>
      </c>
      <c r="B22" s="46">
        <f>SUMIF(Overwerkregistratie!$B$3:$B$12,A22,Overwerkregistratie!$J$3:$J$12)</f>
        <v/>
      </c>
      <c r="C22" s="46">
        <f>IFERROR(AVERAGEIF(Overwerkregistratie!$B$3:$B$12,A22,Overwerkregistratie!$J$3:$J$12),0)</f>
        <v/>
      </c>
      <c r="D22" s="47">
        <f>SUMIF(Overwerkregistratie!$B$3:$B$12,A22,Overwerkregistratie!$P$3:$P$12)</f>
        <v/>
      </c>
    </row>
    <row r="23">
      <c r="A23" s="24" t="inlineStr">
        <is>
          <t>Lieke Hermans</t>
        </is>
      </c>
      <c r="B23" s="44">
        <f>SUMIF(Overwerkregistratie!$B$3:$B$12,A23,Overwerkregistratie!$J$3:$J$12)</f>
        <v/>
      </c>
      <c r="C23" s="44">
        <f>IFERROR(AVERAGEIF(Overwerkregistratie!$B$3:$B$12,A23,Overwerkregistratie!$J$3:$J$12),0)</f>
        <v/>
      </c>
      <c r="D23" s="45">
        <f>SUMIF(Overwerkregistratie!$B$3:$B$12,A23,Overwerkregistratie!$P$3:$P$12)</f>
        <v/>
      </c>
    </row>
    <row r="24">
      <c r="A24" s="27" t="inlineStr">
        <is>
          <t>Ruben Meijer</t>
        </is>
      </c>
      <c r="B24" s="46">
        <f>SUMIF(Overwerkregistratie!$B$3:$B$12,A24,Overwerkregistratie!$J$3:$J$12)</f>
        <v/>
      </c>
      <c r="C24" s="46">
        <f>IFERROR(AVERAGEIF(Overwerkregistratie!$B$3:$B$12,A24,Overwerkregistratie!$J$3:$J$12),0)</f>
        <v/>
      </c>
      <c r="D24" s="47">
        <f>SUMIF(Overwerkregistratie!$B$3:$B$12,A24,Overwerkregistratie!$P$3:$P$12)</f>
        <v/>
      </c>
    </row>
    <row r="25"/>
    <row r="26"/>
    <row r="27">
      <c r="A27" s="13" t="inlineStr">
        <is>
          <t>Overuren per maand</t>
        </is>
      </c>
    </row>
    <row r="28">
      <c r="A28" s="2" t="inlineStr">
        <is>
          <t>Maand</t>
        </is>
      </c>
      <c r="B28" s="2" t="inlineStr">
        <is>
          <t>Totaal overuren</t>
        </is>
      </c>
      <c r="C28" s="2" t="inlineStr">
        <is>
          <t>Totaal kosten</t>
        </is>
      </c>
    </row>
    <row r="29">
      <c r="A29" s="24" t="inlineStr">
        <is>
          <t>Januari</t>
        </is>
      </c>
      <c r="B29" s="44">
        <f>SUMPRODUCT((MONTH(Overwerkregistratie!$A$3:$A$12)=1)*(YEAR(Overwerkregistratie!$A$3:$A$12)=2026)*Overwerkregistratie!$J$3:$J$12)</f>
        <v/>
      </c>
      <c r="C29" s="45">
        <f>SUMPRODUCT((MONTH(Overwerkregistratie!$A$3:$A$12)=1)*(YEAR(Overwerkregistratie!$A$3:$A$12)=2026)*Overwerkregistratie!$P$3:$P$12)</f>
        <v/>
      </c>
    </row>
    <row r="30">
      <c r="A30" s="27" t="inlineStr">
        <is>
          <t>Februari</t>
        </is>
      </c>
      <c r="B30" s="46">
        <f>SUMPRODUCT((MONTH(Overwerkregistratie!$A$3:$A$12)=2)*(YEAR(Overwerkregistratie!$A$3:$A$12)=2026)*Overwerkregistratie!$J$3:$J$12)</f>
        <v/>
      </c>
      <c r="C30" s="47">
        <f>SUMPRODUCT((MONTH(Overwerkregistratie!$A$3:$A$12)=2)*(YEAR(Overwerkregistratie!$A$3:$A$12)=2026)*Overwerkregistratie!$P$3:$P$12)</f>
        <v/>
      </c>
    </row>
    <row r="31">
      <c r="A31" s="24" t="inlineStr">
        <is>
          <t>Maart</t>
        </is>
      </c>
      <c r="B31" s="44">
        <f>SUMPRODUCT((MONTH(Overwerkregistratie!$A$3:$A$12)=3)*(YEAR(Overwerkregistratie!$A$3:$A$12)=2026)*Overwerkregistratie!$J$3:$J$12)</f>
        <v/>
      </c>
      <c r="C31" s="45">
        <f>SUMPRODUCT((MONTH(Overwerkregistratie!$A$3:$A$12)=3)*(YEAR(Overwerkregistratie!$A$3:$A$12)=2026)*Overwerkregistratie!$P$3:$P$12)</f>
        <v/>
      </c>
    </row>
    <row r="32">
      <c r="A32" s="27" t="inlineStr">
        <is>
          <t>April</t>
        </is>
      </c>
      <c r="B32" s="46">
        <f>SUMPRODUCT((MONTH(Overwerkregistratie!$A$3:$A$12)=4)*(YEAR(Overwerkregistratie!$A$3:$A$12)=2026)*Overwerkregistratie!$J$3:$J$12)</f>
        <v/>
      </c>
      <c r="C32" s="47">
        <f>SUMPRODUCT((MONTH(Overwerkregistratie!$A$3:$A$12)=4)*(YEAR(Overwerkregistratie!$A$3:$A$12)=2026)*Overwerkregistratie!$P$3:$P$12)</f>
        <v/>
      </c>
    </row>
    <row r="33">
      <c r="A33" s="24" t="inlineStr">
        <is>
          <t>Mei</t>
        </is>
      </c>
      <c r="B33" s="44">
        <f>SUMPRODUCT((MONTH(Overwerkregistratie!$A$3:$A$12)=5)*(YEAR(Overwerkregistratie!$A$3:$A$12)=2026)*Overwerkregistratie!$J$3:$J$12)</f>
        <v/>
      </c>
      <c r="C33" s="45">
        <f>SUMPRODUCT((MONTH(Overwerkregistratie!$A$3:$A$12)=5)*(YEAR(Overwerkregistratie!$A$3:$A$12)=2026)*Overwerkregistratie!$P$3:$P$12)</f>
        <v/>
      </c>
    </row>
    <row r="34">
      <c r="A34" s="27" t="inlineStr">
        <is>
          <t>Juni</t>
        </is>
      </c>
      <c r="B34" s="46">
        <f>SUMPRODUCT((MONTH(Overwerkregistratie!$A$3:$A$12)=6)*(YEAR(Overwerkregistratie!$A$3:$A$12)=2026)*Overwerkregistratie!$J$3:$J$12)</f>
        <v/>
      </c>
      <c r="C34" s="47">
        <f>SUMPRODUCT((MONTH(Overwerkregistratie!$A$3:$A$12)=6)*(YEAR(Overwerkregistratie!$A$3:$A$12)=2026)*Overwerkregistratie!$P$3:$P$12)</f>
        <v/>
      </c>
    </row>
    <row r="35"/>
    <row r="36"/>
    <row r="37">
      <c r="A37" s="13" t="inlineStr">
        <is>
          <t>Statusverdeling</t>
        </is>
      </c>
    </row>
    <row r="38">
      <c r="A38" s="30" t="inlineStr">
        <is>
          <t>Status</t>
        </is>
      </c>
      <c r="B38" s="30" t="inlineStr">
        <is>
          <t>Aantal</t>
        </is>
      </c>
    </row>
    <row r="39">
      <c r="A39" s="24" t="inlineStr">
        <is>
          <t>Goedgekeurd</t>
        </is>
      </c>
      <c r="B39" s="24">
        <f>COUNTIF(Overwerkregistratie!$S$3:$S$12,A39)</f>
        <v/>
      </c>
    </row>
    <row r="40">
      <c r="A40" s="27" t="inlineStr">
        <is>
          <t>Ingediend</t>
        </is>
      </c>
      <c r="B40" s="27">
        <f>COUNTIF(Overwerkregistratie!$S$3:$S$12,A40)</f>
        <v/>
      </c>
    </row>
    <row r="41">
      <c r="A41" s="24" t="inlineStr">
        <is>
          <t>Afgewezen</t>
        </is>
      </c>
      <c r="B41" s="24">
        <f>COUNTIF(Overwerkregistratie!$S$3:$S$12,A41)</f>
        <v/>
      </c>
    </row>
  </sheetData>
  <mergeCells count="5">
    <mergeCell ref="A1:F1"/>
    <mergeCell ref="A3:C3"/>
    <mergeCell ref="A13:D13"/>
    <mergeCell ref="A27:C27"/>
    <mergeCell ref="A37:B37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6" customWidth="1" min="1" max="1"/>
    <col width="22" customWidth="1" min="2" max="2"/>
    <col width="22" customWidth="1" min="3" max="3"/>
    <col width="22" customWidth="1" min="4" max="4"/>
  </cols>
  <sheetData>
    <row r="1" ht="26" customHeight="1">
      <c r="A1" s="17" t="inlineStr">
        <is>
          <t>Instructies - Overwerkregistratie</t>
        </is>
      </c>
    </row>
    <row r="2"/>
    <row r="3" ht="42" customHeight="1">
      <c r="A3" s="31" t="inlineStr">
        <is>
          <t>Doel van dit bestand</t>
        </is>
      </c>
      <c r="B3" s="32" t="inlineStr">
        <is>
          <t>Dit sjabloon registreert overwerk per medewerker, per dienst, inclusief automatische berekening van overuren, toeslagen en kosten.</t>
        </is>
      </c>
      <c r="C3" s="48" t="n"/>
      <c r="D3" s="49" t="n"/>
    </row>
    <row r="4" ht="42" customHeight="1">
      <c r="A4" s="31" t="inlineStr">
        <is>
          <t>Sheet Overwerkregistratie</t>
        </is>
      </c>
      <c r="B4" s="32" t="inlineStr">
        <is>
          <t>Vul per dienst de gegevens in: datum, medewerker, afdeling, locatie, functie, start- en eindtijd en geplande uren. De kolommen met formules (Gewerkte uren t/m Kosten overwerk) worden automatisch berekend.</t>
        </is>
      </c>
      <c r="C4" s="48" t="n"/>
      <c r="D4" s="49" t="n"/>
    </row>
    <row r="5" ht="42" customHeight="1">
      <c r="A5" s="31" t="inlineStr">
        <is>
          <t>Overurenverdeling</t>
        </is>
      </c>
      <c r="B5" s="32" t="inlineStr">
        <is>
          <t>De eerste 2 overuren worden als 100% gerekend, de volgende 2 uur als 125% en alles daarboven als 150%. Dit is aan te passen in de formules van kolom K, L en M.</t>
        </is>
      </c>
      <c r="C5" s="48" t="n"/>
      <c r="D5" s="49" t="n"/>
    </row>
    <row r="6" ht="42" customHeight="1">
      <c r="A6" s="31" t="inlineStr">
        <is>
          <t>Toeslagbedrag en kosten</t>
        </is>
      </c>
      <c r="B6" s="32" t="inlineStr">
        <is>
          <t>Het toeslagbedrag is het extra percentage boven het uurtarief voor de 125%- en 150%-uren. De totale kosten overwerk zijn overuren totaal x uurtarief plus het toeslagbedrag.</t>
        </is>
      </c>
      <c r="C6" s="48" t="n"/>
      <c r="D6" s="49" t="n"/>
    </row>
    <row r="7" ht="42" customHeight="1">
      <c r="A7" s="31" t="inlineStr">
        <is>
          <t>Statusveld</t>
        </is>
      </c>
      <c r="B7" s="32" t="inlineStr">
        <is>
          <t>Gebruik de vervolgkeuzelijst in kolom Status om een registratie te markeren als Ingediend, Goedgekeurd of Afgewezen. Dit wordt gebruikt voor het akkoordbeheer en de KPI's in de Samenvatting.</t>
        </is>
      </c>
      <c r="C7" s="48" t="n"/>
      <c r="D7" s="49" t="n"/>
    </row>
    <row r="8" ht="42" customHeight="1">
      <c r="A8" s="31" t="inlineStr">
        <is>
          <t>Datumnotatie</t>
        </is>
      </c>
      <c r="B8" s="32" t="inlineStr">
        <is>
          <t>Let op: alle datums staan in het Nederlandse formaat DD-MM-JJJJ. Voer nieuwe datums in dezelfde notatie in.</t>
        </is>
      </c>
      <c r="C8" s="48" t="n"/>
      <c r="D8" s="49" t="n"/>
    </row>
    <row r="9" ht="42" customHeight="1">
      <c r="A9" s="31" t="inlineStr">
        <is>
          <t>Sheet Samenvatting</t>
        </is>
      </c>
      <c r="B9" s="32" t="inlineStr">
        <is>
          <t>Hier vindt u de belangrijkste KPI's, een overzicht van overuren en kosten per medewerker en per maand, en grafieken die de verdeling visueel tonen.</t>
        </is>
      </c>
      <c r="C9" s="48" t="n"/>
      <c r="D9" s="49" t="n"/>
    </row>
    <row r="10" ht="42" customHeight="1">
      <c r="A10" s="31" t="inlineStr">
        <is>
          <t>Invoervelden</t>
        </is>
      </c>
      <c r="B10" s="32" t="inlineStr">
        <is>
          <t>Cellen met een lichtgele achtergrond zijn invoervelden. Overige cellen bevatten formules en hoeven niet handmatig gewijzigd te worden.</t>
        </is>
      </c>
      <c r="C10" s="48" t="n"/>
      <c r="D10" s="49" t="n"/>
    </row>
    <row r="11" ht="42" customHeight="1">
      <c r="A11" s="31" t="inlineStr">
        <is>
          <t>Nieuwe registraties toevoegen</t>
        </is>
      </c>
      <c r="B11" s="32" t="inlineStr">
        <is>
          <t>Voeg nieuwe rijen toe onderaan de tabel in Overwerkregistratie. Kopieer de formules uit de laatste rij naar de nieuwe rij zodat de berekeningen automatisch meelopen.</t>
        </is>
      </c>
      <c r="C11" s="48" t="n"/>
      <c r="D11" s="49" t="n"/>
    </row>
  </sheetData>
  <mergeCells count="19">
    <mergeCell ref="A1:D1"/>
    <mergeCell ref="A3"/>
    <mergeCell ref="B3:D3"/>
    <mergeCell ref="A4"/>
    <mergeCell ref="B4:D4"/>
    <mergeCell ref="A5"/>
    <mergeCell ref="B5:D5"/>
    <mergeCell ref="A6"/>
    <mergeCell ref="B6:D6"/>
    <mergeCell ref="A7"/>
    <mergeCell ref="B7:D7"/>
    <mergeCell ref="A8"/>
    <mergeCell ref="B8:D8"/>
    <mergeCell ref="A9"/>
    <mergeCell ref="B9:D9"/>
    <mergeCell ref="A10"/>
    <mergeCell ref="B10:D10"/>
    <mergeCell ref="A11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2026-07-02T21:01:55Z</dcterms:created>
  <dcterms:modified xmlns:dcterms="http://purl.org/dc/terms/" xmlns:xsi="http://www.w3.org/2001/XMLSchema-instance" xsi:type="dcterms:W3CDTF">2026-07-02T21:01:55Z</dcterms:modified>
</cp:coreProperties>
</file>