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er" sheetId="1" state="visible" r:id="rId1"/>
    <sheet xmlns:r="http://schemas.openxmlformats.org/officeDocument/2006/relationships" name="Berekening" sheetId="2" state="visible" r:id="rId2"/>
    <sheet xmlns:r="http://schemas.openxmlformats.org/officeDocument/2006/relationships" name="Scenarios" sheetId="3" state="visible" r:id="rId3"/>
    <sheet xmlns:r="http://schemas.openxmlformats.org/officeDocument/2006/relationships" name="Dashboard &amp; Uitle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JJJJ"/>
    <numFmt numFmtId="165" formatCode="&quot;€&quot; #.##0,00"/>
    <numFmt numFmtId="166" formatCode="0,00%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sz val="11"/>
    </font>
    <font>
      <b val="1"/>
      <color rgb="000F766E"/>
      <sz val="13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3" borderId="0" pivotButton="0" quotePrefix="0" xfId="0"/>
    <xf numFmtId="0" fontId="2" fillId="4" borderId="1" applyAlignment="1" pivotButton="0" quotePrefix="0" xfId="0">
      <alignment horizontal="center" vertical="center"/>
    </xf>
    <xf numFmtId="0" fontId="0" fillId="6" borderId="1" pivotButton="0" quotePrefix="0" xfId="0"/>
    <xf numFmtId="0" fontId="0" fillId="5" borderId="1" pivotButton="0" quotePrefix="0" xfId="0"/>
    <xf numFmtId="0" fontId="0" fillId="7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5" fontId="0" fillId="6" borderId="1" pivotButton="0" quotePrefix="0" xfId="0"/>
    <xf numFmtId="166" fontId="0" fillId="6" borderId="1" pivotButton="0" quotePrefix="0" xfId="0"/>
    <xf numFmtId="165" fontId="0" fillId="7" borderId="1" pivotButton="0" quotePrefix="0" xfId="0"/>
    <xf numFmtId="166" fontId="0" fillId="7" borderId="1" pivotButton="0" quotePrefix="0" xfId="0"/>
    <xf numFmtId="0" fontId="0" fillId="8" borderId="1" applyAlignment="1" pivotButton="0" quotePrefix="0" xfId="0">
      <alignment horizontal="center" vertical="center"/>
    </xf>
    <xf numFmtId="165" fontId="0" fillId="8" borderId="1" pivotButton="0" quotePrefix="0" xfId="0"/>
    <xf numFmtId="166" fontId="0" fillId="8" borderId="1" pivotButton="0" quotePrefix="0" xfId="0"/>
    <xf numFmtId="0" fontId="0" fillId="8" borderId="1" pivotButton="0" quotePrefix="0" xfId="0"/>
    <xf numFmtId="0" fontId="0" fillId="6" borderId="1" applyAlignment="1" pivotButton="0" quotePrefix="0" xfId="0">
      <alignment horizontal="center" vertical="center"/>
    </xf>
    <xf numFmtId="0" fontId="0" fillId="0" borderId="1" pivotButton="0" quotePrefix="0" xfId="0"/>
    <xf numFmtId="166" fontId="0" fillId="0" borderId="1" pivotButton="0" quotePrefix="0" xfId="0"/>
    <xf numFmtId="0" fontId="2" fillId="9" borderId="1" pivotButton="0" quotePrefix="0" xfId="0"/>
    <xf numFmtId="165" fontId="4" fillId="8" borderId="1" pivotButton="0" quotePrefix="0" xfId="0"/>
    <xf numFmtId="1" fontId="4" fillId="8" borderId="1" pivotButton="0" quotePrefix="0" xfId="0"/>
    <xf numFmtId="165" fontId="0" fillId="0" borderId="1" pivotButton="0" quotePrefix="0" xfId="0"/>
    <xf numFmtId="0" fontId="0" fillId="6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left" vertical="center" wrapText="1"/>
    </xf>
    <xf numFmtId="164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5" fontId="0" fillId="6" borderId="1" pivotButton="0" quotePrefix="0" xfId="0"/>
    <xf numFmtId="166" fontId="0" fillId="6" borderId="1" pivotButton="0" quotePrefix="0" xfId="0"/>
    <xf numFmtId="165" fontId="0" fillId="7" borderId="1" pivotButton="0" quotePrefix="0" xfId="0"/>
    <xf numFmtId="166" fontId="0" fillId="7" borderId="1" pivotButton="0" quotePrefix="0" xfId="0"/>
    <xf numFmtId="165" fontId="0" fillId="8" borderId="1" pivotButton="0" quotePrefix="0" xfId="0"/>
    <xf numFmtId="166" fontId="0" fillId="8" borderId="1" pivotButton="0" quotePrefix="0" xfId="0"/>
    <xf numFmtId="166" fontId="0" fillId="0" borderId="1" pivotButton="0" quotePrefix="0" xfId="0"/>
    <xf numFmtId="165" fontId="4" fillId="8" borderId="1" pivotButton="0" quotePrefix="0" xfId="0"/>
    <xf numFmtId="165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Pensioenkapitaal vs. benodigd kapitaal per jaar</a:t>
            </a:r>
          </a:p>
        </rich>
      </tx>
    </title>
    <plotArea>
      <lineChart>
        <grouping val="standard"/>
        <ser>
          <idx val="0"/>
          <order val="0"/>
          <tx>
            <strRef>
              <f>'Berekening'!H3</f>
            </strRef>
          </tx>
          <spPr>
            <a:ln xmlns:a="http://schemas.openxmlformats.org/drawingml/2006/main" w="22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'Berekening'!$A$4:$A$36</f>
            </numRef>
          </cat>
          <val>
            <numRef>
              <f>'Berekening'!$H$4:$H$36</f>
            </numRef>
          </val>
        </ser>
        <ser>
          <idx val="1"/>
          <order val="1"/>
          <tx>
            <strRef>
              <f>'Berekening'!N3</f>
            </strRef>
          </tx>
          <spPr>
            <a:ln xmlns:a="http://schemas.openxmlformats.org/drawingml/2006/main" w="22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'Berekening'!$A$4:$A$36</f>
            </numRef>
          </cat>
          <val>
            <numRef>
              <f>'Berekening'!$N$4:$N$36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Scenariovergelijking: Tekort in euro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'Scenarios'!K3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'Scenarios'!$A$4:$A$8</f>
            </numRef>
          </cat>
          <val>
            <numRef>
              <f>'Scenarios'!$K$4:$K$8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Scenario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Tekort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Opbouw pensioeninkomen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 &amp; Uitleg'!$A$11:$A$13</f>
            </numRef>
          </cat>
          <val>
            <numRef>
              <f>'Dashboard &amp; Uitleg'!$B$11:$B$13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864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34</row>
      <rowOff>0</rowOff>
    </from>
    <ext cx="86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9</row>
      <rowOff>0</rowOff>
    </from>
    <ext cx="504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12" customWidth="1" min="4" max="4"/>
    <col width="16" customWidth="1" min="5" max="5"/>
    <col width="14" customWidth="1" min="6" max="6"/>
    <col width="14" customWidth="1" min="7" max="7"/>
    <col width="14" customWidth="1" min="8" max="8"/>
    <col width="12" customWidth="1" min="9" max="9"/>
    <col width="14" customWidth="1" min="10" max="10"/>
    <col width="12" customWidth="1" min="11" max="11"/>
  </cols>
  <sheetData>
    <row r="1" ht="26" customHeight="1">
      <c r="A1" s="1" t="inlineStr">
        <is>
          <t>Pensioengat Berekenen — Invoergegevens</t>
        </is>
      </c>
    </row>
    <row r="2"/>
    <row r="3">
      <c r="A3" s="3" t="inlineStr">
        <is>
          <t>Persoonlijke gegevens en aannames</t>
        </is>
      </c>
      <c r="B3" s="3" t="n"/>
      <c r="C3" s="3" t="n"/>
      <c r="D3" s="3" t="n"/>
    </row>
    <row r="4">
      <c r="A4" s="4" t="inlineStr">
        <is>
          <t>Kenmerk</t>
        </is>
      </c>
      <c r="B4" s="4" t="inlineStr">
        <is>
          <t>Waarde</t>
        </is>
      </c>
      <c r="C4" s="4" t="inlineStr">
        <is>
          <t>Eenheid / toelichting</t>
        </is>
      </c>
      <c r="D4" s="4" t="inlineStr">
        <is>
          <t>Bron / opmerking</t>
        </is>
      </c>
    </row>
    <row r="5">
      <c r="A5" s="5" t="inlineStr">
        <is>
          <t>Naam</t>
        </is>
      </c>
      <c r="B5" s="6" t="inlineStr">
        <is>
          <t>Sanne de Vries</t>
        </is>
      </c>
      <c r="C5" s="5" t="inlineStr">
        <is>
          <t>-</t>
        </is>
      </c>
      <c r="D5" s="5" t="inlineStr">
        <is>
          <t>Basisgegevens</t>
        </is>
      </c>
    </row>
    <row r="6">
      <c r="A6" s="7" t="inlineStr">
        <is>
          <t>Geboortedatum</t>
        </is>
      </c>
      <c r="B6" s="28" t="n">
        <v>33677</v>
      </c>
      <c r="C6" s="7" t="inlineStr">
        <is>
          <t>Datum</t>
        </is>
      </c>
      <c r="D6" s="7" t="inlineStr">
        <is>
          <t>Basisgegevens</t>
        </is>
      </c>
    </row>
    <row r="7">
      <c r="A7" s="5" t="inlineStr">
        <is>
          <t>Huidige leeftijd</t>
        </is>
      </c>
      <c r="B7" s="6">
        <f>DATEDIF(B6,TODAY(),"Y")</f>
        <v/>
      </c>
      <c r="C7" s="5" t="inlineStr">
        <is>
          <t>Jaren</t>
        </is>
      </c>
      <c r="D7" s="5" t="inlineStr">
        <is>
          <t>Berekend</t>
        </is>
      </c>
    </row>
    <row r="8">
      <c r="A8" s="7" t="inlineStr">
        <is>
          <t>Gewenste pensioenleeftijd</t>
        </is>
      </c>
      <c r="B8" s="6" t="n">
        <v>67</v>
      </c>
      <c r="C8" s="7" t="inlineStr">
        <is>
          <t>Jaren</t>
        </is>
      </c>
      <c r="D8" s="7" t="inlineStr">
        <is>
          <t>AOW-richtleeftijd 2026</t>
        </is>
      </c>
    </row>
    <row r="9">
      <c r="A9" s="5" t="inlineStr">
        <is>
          <t>Verwachte levensverwachting</t>
        </is>
      </c>
      <c r="B9" s="6" t="n">
        <v>87</v>
      </c>
      <c r="C9" s="5" t="inlineStr">
        <is>
          <t>Jaren</t>
        </is>
      </c>
      <c r="D9" s="5" t="inlineStr">
        <is>
          <t>CBS-prognose</t>
        </is>
      </c>
    </row>
    <row r="10">
      <c r="A10" s="7" t="inlineStr">
        <is>
          <t>Huidig bruto maandsalaris</t>
        </is>
      </c>
      <c r="B10" s="29" t="n">
        <v>4250</v>
      </c>
      <c r="C10" s="7" t="inlineStr">
        <is>
          <t>€ per maand</t>
        </is>
      </c>
      <c r="D10" s="7" t="inlineStr">
        <is>
          <t>Loonstrook</t>
        </is>
      </c>
    </row>
    <row r="11">
      <c r="A11" s="5" t="inlineStr">
        <is>
          <t>Verwachte salarisgroei per jaar</t>
        </is>
      </c>
      <c r="B11" s="30" t="n">
        <v>0.02</v>
      </c>
      <c r="C11" s="5" t="inlineStr">
        <is>
          <t>% per jaar</t>
        </is>
      </c>
      <c r="D11" s="5" t="inlineStr">
        <is>
          <t>Aanname</t>
        </is>
      </c>
    </row>
    <row r="12">
      <c r="A12" s="7" t="inlineStr">
        <is>
          <t>Huidige pensioenopbouw per jaar</t>
        </is>
      </c>
      <c r="B12" s="30" t="n">
        <v>0.0188</v>
      </c>
      <c r="C12" s="7" t="inlineStr">
        <is>
          <t>% van salaris</t>
        </is>
      </c>
      <c r="D12" s="7" t="inlineStr">
        <is>
          <t>UPO 2026</t>
        </is>
      </c>
    </row>
    <row r="13">
      <c r="A13" s="5" t="inlineStr">
        <is>
          <t>Werkgeversbijdrage pensioen</t>
        </is>
      </c>
      <c r="B13" s="30" t="n">
        <v>0.16</v>
      </c>
      <c r="C13" s="5" t="inlineStr">
        <is>
          <t>% van salaris</t>
        </is>
      </c>
      <c r="D13" s="5" t="inlineStr">
        <is>
          <t>Pensioenreglement</t>
        </is>
      </c>
    </row>
    <row r="14">
      <c r="A14" s="7" t="inlineStr">
        <is>
          <t>Eigen bijdrage pensioen</t>
        </is>
      </c>
      <c r="B14" s="30" t="n">
        <v>0.04</v>
      </c>
      <c r="C14" s="7" t="inlineStr">
        <is>
          <t>% van salaris</t>
        </is>
      </c>
      <c r="D14" s="7" t="inlineStr">
        <is>
          <t>Pensioenreglement</t>
        </is>
      </c>
    </row>
    <row r="15">
      <c r="A15" s="5" t="inlineStr">
        <is>
          <t>Verwacht rendement per jaar</t>
        </is>
      </c>
      <c r="B15" s="30" t="n">
        <v>0.05</v>
      </c>
      <c r="C15" s="5" t="inlineStr">
        <is>
          <t>% per jaar</t>
        </is>
      </c>
      <c r="D15" s="5" t="inlineStr">
        <is>
          <t>Aanname</t>
        </is>
      </c>
    </row>
    <row r="16">
      <c r="A16" s="7" t="inlineStr">
        <is>
          <t>Verwachte inflatie</t>
        </is>
      </c>
      <c r="B16" s="30" t="n">
        <v>0.02</v>
      </c>
      <c r="C16" s="7" t="inlineStr">
        <is>
          <t>% per jaar</t>
        </is>
      </c>
      <c r="D16" s="7" t="inlineStr">
        <is>
          <t>CPB-raming</t>
        </is>
      </c>
    </row>
    <row r="17">
      <c r="A17" s="5" t="inlineStr">
        <is>
          <t>Huidig pensioenkapitaal</t>
        </is>
      </c>
      <c r="B17" s="29" t="n">
        <v>45000</v>
      </c>
      <c r="C17" s="5" t="inlineStr">
        <is>
          <t>€</t>
        </is>
      </c>
      <c r="D17" s="5" t="inlineStr">
        <is>
          <t>UPO 2026</t>
        </is>
      </c>
    </row>
    <row r="18">
      <c r="A18" s="7" t="inlineStr">
        <is>
          <t>AOW-startdatum</t>
        </is>
      </c>
      <c r="B18" s="28" t="n">
        <v>58148</v>
      </c>
      <c r="C18" s="7" t="inlineStr">
        <is>
          <t>Datum</t>
        </is>
      </c>
      <c r="D18" s="7" t="inlineStr">
        <is>
          <t>SVB</t>
        </is>
      </c>
    </row>
    <row r="19">
      <c r="A19" s="5" t="inlineStr">
        <is>
          <t>Verwachte AOW per maand</t>
        </is>
      </c>
      <c r="B19" s="6" t="n">
        <v>1400</v>
      </c>
      <c r="C19" s="5" t="inlineStr">
        <is>
          <t>€ per maand</t>
        </is>
      </c>
      <c r="D19" s="5" t="inlineStr">
        <is>
          <t>SVB-prognose</t>
        </is>
      </c>
    </row>
    <row r="20"/>
    <row r="21">
      <c r="A21" s="3" t="inlineStr">
        <is>
          <t>Voorbeeldcliënten — referentietabel</t>
        </is>
      </c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</row>
    <row r="22">
      <c r="A22" s="4" t="inlineStr">
        <is>
          <t>Naam</t>
        </is>
      </c>
      <c r="B22" s="4" t="inlineStr">
        <is>
          <t>Woonplaats</t>
        </is>
      </c>
      <c r="C22" s="4" t="inlineStr">
        <is>
          <t>Leeftijd</t>
        </is>
      </c>
      <c r="D22" s="4" t="inlineStr">
        <is>
          <t>Type</t>
        </is>
      </c>
      <c r="E22" s="4" t="inlineStr">
        <is>
          <t>Bruto maandsalaris</t>
        </is>
      </c>
      <c r="F22" s="4" t="inlineStr">
        <is>
          <t>Pensioenleeftijd</t>
        </is>
      </c>
      <c r="G22" s="4" t="inlineStr">
        <is>
          <t>Huidig kapitaal</t>
        </is>
      </c>
      <c r="H22" s="4" t="inlineStr">
        <is>
          <t>Jaarlijkse inleg</t>
        </is>
      </c>
      <c r="I22" s="4" t="inlineStr">
        <is>
          <t>Rendement %</t>
        </is>
      </c>
      <c r="J22" s="4" t="inlineStr">
        <is>
          <t>Verwachte AOW p/m</t>
        </is>
      </c>
      <c r="K22" s="4" t="inlineStr">
        <is>
          <t>Status</t>
        </is>
      </c>
    </row>
    <row r="23">
      <c r="A23" s="5" t="inlineStr">
        <is>
          <t>Sanne de Vries</t>
        </is>
      </c>
      <c r="B23" s="5" t="inlineStr">
        <is>
          <t>Amsterdam</t>
        </is>
      </c>
      <c r="C23" s="5" t="n">
        <v>34</v>
      </c>
      <c r="D23" s="5" t="inlineStr">
        <is>
          <t>Werknemer</t>
        </is>
      </c>
      <c r="E23" s="31" t="n">
        <v>4250</v>
      </c>
      <c r="F23" s="5" t="n">
        <v>67</v>
      </c>
      <c r="G23" s="31" t="n">
        <v>45000</v>
      </c>
      <c r="H23" s="31" t="n">
        <v>6800</v>
      </c>
      <c r="I23" s="32" t="n">
        <v>0.05</v>
      </c>
      <c r="J23" s="31" t="n">
        <v>1400</v>
      </c>
      <c r="K23" s="5">
        <f>IF(H23&gt;=E23*0.15,"Op schema","Tekort")</f>
        <v/>
      </c>
    </row>
    <row r="24">
      <c r="A24" s="7" t="inlineStr">
        <is>
          <t>Daan Jansen</t>
        </is>
      </c>
      <c r="B24" s="7" t="inlineStr">
        <is>
          <t>Rotterdam</t>
        </is>
      </c>
      <c r="C24" s="7" t="n">
        <v>41</v>
      </c>
      <c r="D24" s="7" t="inlineStr">
        <is>
          <t>Werknemer</t>
        </is>
      </c>
      <c r="E24" s="33" t="n">
        <v>5100</v>
      </c>
      <c r="F24" s="7" t="n">
        <v>68</v>
      </c>
      <c r="G24" s="33" t="n">
        <v>78000</v>
      </c>
      <c r="H24" s="33" t="n">
        <v>8200</v>
      </c>
      <c r="I24" s="34" t="n">
        <v>0.05</v>
      </c>
      <c r="J24" s="33" t="n">
        <v>1400</v>
      </c>
      <c r="K24" s="7">
        <f>IF(H24&gt;=E24*0.15,"Op schema","Tekort")</f>
        <v/>
      </c>
    </row>
    <row r="25">
      <c r="A25" s="5" t="inlineStr">
        <is>
          <t>Emma Bakker</t>
        </is>
      </c>
      <c r="B25" s="5" t="inlineStr">
        <is>
          <t>Utrecht</t>
        </is>
      </c>
      <c r="C25" s="5" t="n">
        <v>29</v>
      </c>
      <c r="D25" s="5" t="inlineStr">
        <is>
          <t>Starter</t>
        </is>
      </c>
      <c r="E25" s="31" t="n">
        <v>3450</v>
      </c>
      <c r="F25" s="5" t="n">
        <v>68</v>
      </c>
      <c r="G25" s="31" t="n">
        <v>12000</v>
      </c>
      <c r="H25" s="31" t="n">
        <v>4500</v>
      </c>
      <c r="I25" s="32" t="n">
        <v>0.055</v>
      </c>
      <c r="J25" s="31" t="n">
        <v>1400</v>
      </c>
      <c r="K25" s="5">
        <f>IF(H25&gt;=E25*0.15,"Op schema","Tekort")</f>
        <v/>
      </c>
    </row>
    <row r="26">
      <c r="A26" s="7" t="inlineStr">
        <is>
          <t>Lars Peters</t>
        </is>
      </c>
      <c r="B26" s="7" t="inlineStr">
        <is>
          <t>Eindhoven</t>
        </is>
      </c>
      <c r="C26" s="7" t="n">
        <v>52</v>
      </c>
      <c r="D26" s="7" t="inlineStr">
        <is>
          <t>Werknemer</t>
        </is>
      </c>
      <c r="E26" s="33" t="n">
        <v>6200</v>
      </c>
      <c r="F26" s="7" t="n">
        <v>67</v>
      </c>
      <c r="G26" s="33" t="n">
        <v>165000</v>
      </c>
      <c r="H26" s="33" t="n">
        <v>11500</v>
      </c>
      <c r="I26" s="34" t="n">
        <v>0.045</v>
      </c>
      <c r="J26" s="33" t="n">
        <v>1400</v>
      </c>
      <c r="K26" s="7">
        <f>IF(H26&gt;=E26*0.15,"Op schema","Tekort")</f>
        <v/>
      </c>
    </row>
    <row r="27">
      <c r="A27" s="5" t="inlineStr">
        <is>
          <t>Sophie van Dijk</t>
        </is>
      </c>
      <c r="B27" s="5" t="inlineStr">
        <is>
          <t>Den Haag</t>
        </is>
      </c>
      <c r="C27" s="5" t="n">
        <v>38</v>
      </c>
      <c r="D27" s="5" t="inlineStr">
        <is>
          <t>Werknemer</t>
        </is>
      </c>
      <c r="E27" s="31" t="n">
        <v>4800</v>
      </c>
      <c r="F27" s="5" t="n">
        <v>67</v>
      </c>
      <c r="G27" s="31" t="n">
        <v>62000</v>
      </c>
      <c r="H27" s="31" t="n">
        <v>7800</v>
      </c>
      <c r="I27" s="32" t="n">
        <v>0.05</v>
      </c>
      <c r="J27" s="31" t="n">
        <v>1400</v>
      </c>
      <c r="K27" s="5">
        <f>IF(H27&gt;=E27*0.15,"Op schema","Tekort")</f>
        <v/>
      </c>
    </row>
    <row r="28">
      <c r="A28" s="7" t="inlineStr">
        <is>
          <t>Bram de Boer</t>
        </is>
      </c>
      <c r="B28" s="7" t="inlineStr">
        <is>
          <t>Groningen</t>
        </is>
      </c>
      <c r="C28" s="7" t="n">
        <v>45</v>
      </c>
      <c r="D28" s="7" t="inlineStr">
        <is>
          <t>ZZP'er</t>
        </is>
      </c>
      <c r="E28" s="33" t="n">
        <v>5000</v>
      </c>
      <c r="F28" s="7" t="n">
        <v>68</v>
      </c>
      <c r="G28" s="33" t="n">
        <v>38000</v>
      </c>
      <c r="H28" s="33" t="n">
        <v>5200</v>
      </c>
      <c r="I28" s="34" t="n">
        <v>0.04</v>
      </c>
      <c r="J28" s="33" t="n">
        <v>1400</v>
      </c>
      <c r="K28" s="7">
        <f>IF(H28&gt;=E28*0.15,"Op schema","Tekort")</f>
        <v/>
      </c>
    </row>
    <row r="29">
      <c r="A29" s="5" t="inlineStr">
        <is>
          <t>Julia Vermeer</t>
        </is>
      </c>
      <c r="B29" s="5" t="inlineStr">
        <is>
          <t>Tilburg</t>
        </is>
      </c>
      <c r="C29" s="5" t="n">
        <v>31</v>
      </c>
      <c r="D29" s="5" t="inlineStr">
        <is>
          <t>Werknemer</t>
        </is>
      </c>
      <c r="E29" s="31" t="n">
        <v>3900</v>
      </c>
      <c r="F29" s="5" t="n">
        <v>68</v>
      </c>
      <c r="G29" s="31" t="n">
        <v>21000</v>
      </c>
      <c r="H29" s="31" t="n">
        <v>5100</v>
      </c>
      <c r="I29" s="32" t="n">
        <v>0.05</v>
      </c>
      <c r="J29" s="31" t="n">
        <v>1400</v>
      </c>
      <c r="K29" s="5">
        <f>IF(H29&gt;=E29*0.15,"Op schema","Tekort")</f>
        <v/>
      </c>
    </row>
    <row r="30">
      <c r="A30" s="7" t="inlineStr">
        <is>
          <t>Thijs Mulder</t>
        </is>
      </c>
      <c r="B30" s="7" t="inlineStr">
        <is>
          <t>Nijmegen</t>
        </is>
      </c>
      <c r="C30" s="7" t="n">
        <v>57</v>
      </c>
      <c r="D30" s="7" t="inlineStr">
        <is>
          <t>Werknemer</t>
        </is>
      </c>
      <c r="E30" s="33" t="n">
        <v>5700</v>
      </c>
      <c r="F30" s="7" t="n">
        <v>67</v>
      </c>
      <c r="G30" s="33" t="n">
        <v>210000</v>
      </c>
      <c r="H30" s="33" t="n">
        <v>13200</v>
      </c>
      <c r="I30" s="34" t="n">
        <v>0.04</v>
      </c>
      <c r="J30" s="33" t="n">
        <v>1400</v>
      </c>
      <c r="K30" s="7">
        <f>IF(H30&gt;=E30*0.15,"Op schema","Tekort")</f>
        <v/>
      </c>
    </row>
    <row r="31">
      <c r="A31" s="5" t="inlineStr">
        <is>
          <t>Lieke Smit</t>
        </is>
      </c>
      <c r="B31" s="5" t="inlineStr">
        <is>
          <t>Breda</t>
        </is>
      </c>
      <c r="C31" s="5" t="n">
        <v>48</v>
      </c>
      <c r="D31" s="5" t="inlineStr">
        <is>
          <t>Werknemer</t>
        </is>
      </c>
      <c r="E31" s="31" t="n">
        <v>4600</v>
      </c>
      <c r="F31" s="5" t="n">
        <v>67</v>
      </c>
      <c r="G31" s="31" t="n">
        <v>95000</v>
      </c>
      <c r="H31" s="31" t="n">
        <v>7400</v>
      </c>
      <c r="I31" s="32" t="n">
        <v>0.045</v>
      </c>
      <c r="J31" s="31" t="n">
        <v>1400</v>
      </c>
      <c r="K31" s="5">
        <f>IF(H31&gt;=E31*0.15,"Op schema","Tekort")</f>
        <v/>
      </c>
    </row>
    <row r="32">
      <c r="A32" s="7" t="inlineStr">
        <is>
          <t>Ruben Visser</t>
        </is>
      </c>
      <c r="B32" s="7" t="inlineStr">
        <is>
          <t>Haarlem</t>
        </is>
      </c>
      <c r="C32" s="7" t="n">
        <v>36</v>
      </c>
      <c r="D32" s="7" t="inlineStr">
        <is>
          <t>Werknemer</t>
        </is>
      </c>
      <c r="E32" s="33" t="n">
        <v>4300</v>
      </c>
      <c r="F32" s="7" t="n">
        <v>68</v>
      </c>
      <c r="G32" s="33" t="n">
        <v>41000</v>
      </c>
      <c r="H32" s="33" t="n">
        <v>6600</v>
      </c>
      <c r="I32" s="34" t="n">
        <v>0.05</v>
      </c>
      <c r="J32" s="33" t="n">
        <v>1400</v>
      </c>
      <c r="K32" s="7">
        <f>IF(H32&gt;=E32*0.15,"Op schema","Tekort")</f>
        <v/>
      </c>
    </row>
  </sheetData>
  <mergeCells count="1">
    <mergeCell ref="A1:D1"/>
  </mergeCells>
  <conditionalFormatting sqref="K23:K32">
    <cfRule type="expression" priority="1" dxfId="0" stopIfTrue="1">
      <formula>K23="Tekort"</formula>
    </cfRule>
    <cfRule type="expression" priority="2" dxfId="1" stopIfTrue="1">
      <formula>K23="Op schema"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6" customWidth="1" min="3" max="3"/>
    <col width="16" customWidth="1" min="4" max="4"/>
    <col width="14" customWidth="1" min="5" max="5"/>
    <col width="16" customWidth="1" min="6" max="6"/>
    <col width="12" customWidth="1" min="7" max="7"/>
    <col width="16" customWidth="1" min="8" max="8"/>
    <col width="18" customWidth="1" min="9" max="9"/>
    <col width="12" customWidth="1" min="10" max="10"/>
    <col width="14" customWidth="1" min="11" max="11"/>
    <col width="16" customWidth="1" min="12" max="12"/>
    <col width="12" customWidth="1" min="13" max="13"/>
    <col width="20" customWidth="1" min="14" max="14"/>
  </cols>
  <sheetData>
    <row r="1" ht="26" customHeight="1">
      <c r="A1" s="1" t="inlineStr">
        <is>
          <t>Pensioengat Berekenen — Jaarlijkse Simulatie (Sanne de Vries)</t>
        </is>
      </c>
    </row>
    <row r="2"/>
    <row r="3">
      <c r="A3" s="4" t="inlineStr">
        <is>
          <t>Jaar</t>
        </is>
      </c>
      <c r="B3" s="4" t="inlineStr">
        <is>
          <t>Leeftijd</t>
        </is>
      </c>
      <c r="C3" s="4" t="inlineStr">
        <is>
          <t>Bruto jaarsalaris</t>
        </is>
      </c>
      <c r="D3" s="4" t="inlineStr">
        <is>
          <t>Werkgeversbijdrage</t>
        </is>
      </c>
      <c r="E3" s="4" t="inlineStr">
        <is>
          <t>Eigen bijdrage</t>
        </is>
      </c>
      <c r="F3" s="4" t="inlineStr">
        <is>
          <t>Totale jaarlijkse inleg</t>
        </is>
      </c>
      <c r="G3" s="4" t="inlineStr">
        <is>
          <t>Rendement %</t>
        </is>
      </c>
      <c r="H3" s="4" t="inlineStr">
        <is>
          <t>Eindkapitaal einde jaar</t>
        </is>
      </c>
      <c r="I3" s="4" t="inlineStr">
        <is>
          <t>Benodigd pensioeninkomen p/j</t>
        </is>
      </c>
      <c r="J3" s="4" t="inlineStr">
        <is>
          <t>AOW p/j</t>
        </is>
      </c>
      <c r="K3" s="4" t="inlineStr">
        <is>
          <t>Tekort/overschot p/j</t>
        </is>
      </c>
      <c r="L3" s="4" t="inlineStr">
        <is>
          <t>Pensioengat cumulatief</t>
        </is>
      </c>
      <c r="M3" s="4" t="inlineStr">
        <is>
          <t>Status</t>
        </is>
      </c>
      <c r="N3" s="4" t="inlineStr">
        <is>
          <t>Benodigd kapitaal (indicatief)</t>
        </is>
      </c>
    </row>
    <row r="4">
      <c r="A4" s="15" t="n">
        <v>1</v>
      </c>
      <c r="B4" s="15">
        <f>Invoer!$B$7</f>
        <v/>
      </c>
      <c r="C4" s="35">
        <f>Invoer!$B$10*12</f>
        <v/>
      </c>
      <c r="D4" s="35">
        <f>C4*Invoer!$B$13</f>
        <v/>
      </c>
      <c r="E4" s="35">
        <f>C4*Invoer!$B$14</f>
        <v/>
      </c>
      <c r="F4" s="35">
        <f>SUM(D4:E4)</f>
        <v/>
      </c>
      <c r="G4" s="36">
        <f>Invoer!$B$15</f>
        <v/>
      </c>
      <c r="H4" s="35">
        <f>Invoer!$B$17*(1+G4)+F4</f>
        <v/>
      </c>
      <c r="I4" s="35">
        <f>C4*0.7</f>
        <v/>
      </c>
      <c r="J4" s="35">
        <f>Invoer!$B$19*12</f>
        <v/>
      </c>
      <c r="K4" s="35">
        <f>IFERROR(I4-J4,0)</f>
        <v/>
      </c>
      <c r="L4" s="35">
        <f>K4</f>
        <v/>
      </c>
      <c r="M4" s="18">
        <f>IF(K4&gt;0,"Tekort","Voldoende")</f>
        <v/>
      </c>
      <c r="N4" s="35">
        <f>ROUND(I4*15,0)</f>
        <v/>
      </c>
    </row>
    <row r="5">
      <c r="A5" s="19" t="n">
        <v>2</v>
      </c>
      <c r="B5" s="19">
        <f>B4+1</f>
        <v/>
      </c>
      <c r="C5" s="31">
        <f>C4*(1+Invoer!$B$11)</f>
        <v/>
      </c>
      <c r="D5" s="31">
        <f>C5*Invoer!$B$13</f>
        <v/>
      </c>
      <c r="E5" s="31">
        <f>C5*Invoer!$B$14</f>
        <v/>
      </c>
      <c r="F5" s="31">
        <f>SUM(D5:E5)</f>
        <v/>
      </c>
      <c r="G5" s="32">
        <f>Invoer!$B$15</f>
        <v/>
      </c>
      <c r="H5" s="31">
        <f>H4*(1+G5)+F5</f>
        <v/>
      </c>
      <c r="I5" s="31">
        <f>C5*0.7</f>
        <v/>
      </c>
      <c r="J5" s="31">
        <f>Invoer!$B$19*12</f>
        <v/>
      </c>
      <c r="K5" s="31">
        <f>IFERROR(I5-J5,0)</f>
        <v/>
      </c>
      <c r="L5" s="31">
        <f>L4+K5</f>
        <v/>
      </c>
      <c r="M5" s="5">
        <f>IF(K5&gt;0,"Tekort","Voldoende")</f>
        <v/>
      </c>
      <c r="N5" s="31">
        <f>ROUND(I5*15,0)</f>
        <v/>
      </c>
    </row>
    <row r="6">
      <c r="A6" s="15" t="n">
        <v>3</v>
      </c>
      <c r="B6" s="15">
        <f>B5+1</f>
        <v/>
      </c>
      <c r="C6" s="35">
        <f>C5*(1+Invoer!$B$11)</f>
        <v/>
      </c>
      <c r="D6" s="35">
        <f>C6*Invoer!$B$13</f>
        <v/>
      </c>
      <c r="E6" s="35">
        <f>C6*Invoer!$B$14</f>
        <v/>
      </c>
      <c r="F6" s="35">
        <f>SUM(D6:E6)</f>
        <v/>
      </c>
      <c r="G6" s="36">
        <f>Invoer!$B$15</f>
        <v/>
      </c>
      <c r="H6" s="35">
        <f>H5*(1+G6)+F6</f>
        <v/>
      </c>
      <c r="I6" s="35">
        <f>C6*0.7</f>
        <v/>
      </c>
      <c r="J6" s="35">
        <f>Invoer!$B$19*12</f>
        <v/>
      </c>
      <c r="K6" s="35">
        <f>IFERROR(I6-J6,0)</f>
        <v/>
      </c>
      <c r="L6" s="35">
        <f>L5+K6</f>
        <v/>
      </c>
      <c r="M6" s="18">
        <f>IF(K6&gt;0,"Tekort","Voldoende")</f>
        <v/>
      </c>
      <c r="N6" s="35">
        <f>ROUND(I6*15,0)</f>
        <v/>
      </c>
    </row>
    <row r="7">
      <c r="A7" s="19" t="n">
        <v>4</v>
      </c>
      <c r="B7" s="19">
        <f>B6+1</f>
        <v/>
      </c>
      <c r="C7" s="31">
        <f>C6*(1+Invoer!$B$11)</f>
        <v/>
      </c>
      <c r="D7" s="31">
        <f>C7*Invoer!$B$13</f>
        <v/>
      </c>
      <c r="E7" s="31">
        <f>C7*Invoer!$B$14</f>
        <v/>
      </c>
      <c r="F7" s="31">
        <f>SUM(D7:E7)</f>
        <v/>
      </c>
      <c r="G7" s="32">
        <f>Invoer!$B$15</f>
        <v/>
      </c>
      <c r="H7" s="31">
        <f>H6*(1+G7)+F7</f>
        <v/>
      </c>
      <c r="I7" s="31">
        <f>C7*0.7</f>
        <v/>
      </c>
      <c r="J7" s="31">
        <f>Invoer!$B$19*12</f>
        <v/>
      </c>
      <c r="K7" s="31">
        <f>IFERROR(I7-J7,0)</f>
        <v/>
      </c>
      <c r="L7" s="31">
        <f>L6+K7</f>
        <v/>
      </c>
      <c r="M7" s="5">
        <f>IF(K7&gt;0,"Tekort","Voldoende")</f>
        <v/>
      </c>
      <c r="N7" s="31">
        <f>ROUND(I7*15,0)</f>
        <v/>
      </c>
    </row>
    <row r="8">
      <c r="A8" s="15" t="n">
        <v>5</v>
      </c>
      <c r="B8" s="15">
        <f>B7+1</f>
        <v/>
      </c>
      <c r="C8" s="35">
        <f>C7*(1+Invoer!$B$11)</f>
        <v/>
      </c>
      <c r="D8" s="35">
        <f>C8*Invoer!$B$13</f>
        <v/>
      </c>
      <c r="E8" s="35">
        <f>C8*Invoer!$B$14</f>
        <v/>
      </c>
      <c r="F8" s="35">
        <f>SUM(D8:E8)</f>
        <v/>
      </c>
      <c r="G8" s="36">
        <f>Invoer!$B$15</f>
        <v/>
      </c>
      <c r="H8" s="35">
        <f>H7*(1+G8)+F8</f>
        <v/>
      </c>
      <c r="I8" s="35">
        <f>C8*0.7</f>
        <v/>
      </c>
      <c r="J8" s="35">
        <f>Invoer!$B$19*12</f>
        <v/>
      </c>
      <c r="K8" s="35">
        <f>IFERROR(I8-J8,0)</f>
        <v/>
      </c>
      <c r="L8" s="35">
        <f>L7+K8</f>
        <v/>
      </c>
      <c r="M8" s="18">
        <f>IF(K8&gt;0,"Tekort","Voldoende")</f>
        <v/>
      </c>
      <c r="N8" s="35">
        <f>ROUND(I8*15,0)</f>
        <v/>
      </c>
    </row>
    <row r="9">
      <c r="A9" s="19" t="n">
        <v>6</v>
      </c>
      <c r="B9" s="19">
        <f>B8+1</f>
        <v/>
      </c>
      <c r="C9" s="31">
        <f>C8*(1+Invoer!$B$11)</f>
        <v/>
      </c>
      <c r="D9" s="31">
        <f>C9*Invoer!$B$13</f>
        <v/>
      </c>
      <c r="E9" s="31">
        <f>C9*Invoer!$B$14</f>
        <v/>
      </c>
      <c r="F9" s="31">
        <f>SUM(D9:E9)</f>
        <v/>
      </c>
      <c r="G9" s="32">
        <f>Invoer!$B$15</f>
        <v/>
      </c>
      <c r="H9" s="31">
        <f>H8*(1+G9)+F9</f>
        <v/>
      </c>
      <c r="I9" s="31">
        <f>C9*0.7</f>
        <v/>
      </c>
      <c r="J9" s="31">
        <f>Invoer!$B$19*12</f>
        <v/>
      </c>
      <c r="K9" s="31">
        <f>IFERROR(I9-J9,0)</f>
        <v/>
      </c>
      <c r="L9" s="31">
        <f>L8+K9</f>
        <v/>
      </c>
      <c r="M9" s="5">
        <f>IF(K9&gt;0,"Tekort","Voldoende")</f>
        <v/>
      </c>
      <c r="N9" s="31">
        <f>ROUND(I9*15,0)</f>
        <v/>
      </c>
    </row>
    <row r="10">
      <c r="A10" s="15" t="n">
        <v>7</v>
      </c>
      <c r="B10" s="15">
        <f>B9+1</f>
        <v/>
      </c>
      <c r="C10" s="35">
        <f>C9*(1+Invoer!$B$11)</f>
        <v/>
      </c>
      <c r="D10" s="35">
        <f>C10*Invoer!$B$13</f>
        <v/>
      </c>
      <c r="E10" s="35">
        <f>C10*Invoer!$B$14</f>
        <v/>
      </c>
      <c r="F10" s="35">
        <f>SUM(D10:E10)</f>
        <v/>
      </c>
      <c r="G10" s="36">
        <f>Invoer!$B$15</f>
        <v/>
      </c>
      <c r="H10" s="35">
        <f>H9*(1+G10)+F10</f>
        <v/>
      </c>
      <c r="I10" s="35">
        <f>C10*0.7</f>
        <v/>
      </c>
      <c r="J10" s="35">
        <f>Invoer!$B$19*12</f>
        <v/>
      </c>
      <c r="K10" s="35">
        <f>IFERROR(I10-J10,0)</f>
        <v/>
      </c>
      <c r="L10" s="35">
        <f>L9+K10</f>
        <v/>
      </c>
      <c r="M10" s="18">
        <f>IF(K10&gt;0,"Tekort","Voldoende")</f>
        <v/>
      </c>
      <c r="N10" s="35">
        <f>ROUND(I10*15,0)</f>
        <v/>
      </c>
    </row>
    <row r="11">
      <c r="A11" s="19" t="n">
        <v>8</v>
      </c>
      <c r="B11" s="19">
        <f>B10+1</f>
        <v/>
      </c>
      <c r="C11" s="31">
        <f>C10*(1+Invoer!$B$11)</f>
        <v/>
      </c>
      <c r="D11" s="31">
        <f>C11*Invoer!$B$13</f>
        <v/>
      </c>
      <c r="E11" s="31">
        <f>C11*Invoer!$B$14</f>
        <v/>
      </c>
      <c r="F11" s="31">
        <f>SUM(D11:E11)</f>
        <v/>
      </c>
      <c r="G11" s="32">
        <f>Invoer!$B$15</f>
        <v/>
      </c>
      <c r="H11" s="31">
        <f>H10*(1+G11)+F11</f>
        <v/>
      </c>
      <c r="I11" s="31">
        <f>C11*0.7</f>
        <v/>
      </c>
      <c r="J11" s="31">
        <f>Invoer!$B$19*12</f>
        <v/>
      </c>
      <c r="K11" s="31">
        <f>IFERROR(I11-J11,0)</f>
        <v/>
      </c>
      <c r="L11" s="31">
        <f>L10+K11</f>
        <v/>
      </c>
      <c r="M11" s="5">
        <f>IF(K11&gt;0,"Tekort","Voldoende")</f>
        <v/>
      </c>
      <c r="N11" s="31">
        <f>ROUND(I11*15,0)</f>
        <v/>
      </c>
    </row>
    <row r="12">
      <c r="A12" s="15" t="n">
        <v>9</v>
      </c>
      <c r="B12" s="15">
        <f>B11+1</f>
        <v/>
      </c>
      <c r="C12" s="35">
        <f>C11*(1+Invoer!$B$11)</f>
        <v/>
      </c>
      <c r="D12" s="35">
        <f>C12*Invoer!$B$13</f>
        <v/>
      </c>
      <c r="E12" s="35">
        <f>C12*Invoer!$B$14</f>
        <v/>
      </c>
      <c r="F12" s="35">
        <f>SUM(D12:E12)</f>
        <v/>
      </c>
      <c r="G12" s="36">
        <f>Invoer!$B$15</f>
        <v/>
      </c>
      <c r="H12" s="35">
        <f>H11*(1+G12)+F12</f>
        <v/>
      </c>
      <c r="I12" s="35">
        <f>C12*0.7</f>
        <v/>
      </c>
      <c r="J12" s="35">
        <f>Invoer!$B$19*12</f>
        <v/>
      </c>
      <c r="K12" s="35">
        <f>IFERROR(I12-J12,0)</f>
        <v/>
      </c>
      <c r="L12" s="35">
        <f>L11+K12</f>
        <v/>
      </c>
      <c r="M12" s="18">
        <f>IF(K12&gt;0,"Tekort","Voldoende")</f>
        <v/>
      </c>
      <c r="N12" s="35">
        <f>ROUND(I12*15,0)</f>
        <v/>
      </c>
    </row>
    <row r="13">
      <c r="A13" s="19" t="n">
        <v>10</v>
      </c>
      <c r="B13" s="19">
        <f>B12+1</f>
        <v/>
      </c>
      <c r="C13" s="31">
        <f>C12*(1+Invoer!$B$11)</f>
        <v/>
      </c>
      <c r="D13" s="31">
        <f>C13*Invoer!$B$13</f>
        <v/>
      </c>
      <c r="E13" s="31">
        <f>C13*Invoer!$B$14</f>
        <v/>
      </c>
      <c r="F13" s="31">
        <f>SUM(D13:E13)</f>
        <v/>
      </c>
      <c r="G13" s="32">
        <f>Invoer!$B$15</f>
        <v/>
      </c>
      <c r="H13" s="31">
        <f>H12*(1+G13)+F13</f>
        <v/>
      </c>
      <c r="I13" s="31">
        <f>C13*0.7</f>
        <v/>
      </c>
      <c r="J13" s="31">
        <f>Invoer!$B$19*12</f>
        <v/>
      </c>
      <c r="K13" s="31">
        <f>IFERROR(I13-J13,0)</f>
        <v/>
      </c>
      <c r="L13" s="31">
        <f>L12+K13</f>
        <v/>
      </c>
      <c r="M13" s="5">
        <f>IF(K13&gt;0,"Tekort","Voldoende")</f>
        <v/>
      </c>
      <c r="N13" s="31">
        <f>ROUND(I13*15,0)</f>
        <v/>
      </c>
    </row>
    <row r="14">
      <c r="A14" s="15" t="n">
        <v>11</v>
      </c>
      <c r="B14" s="15">
        <f>B13+1</f>
        <v/>
      </c>
      <c r="C14" s="35">
        <f>C13*(1+Invoer!$B$11)</f>
        <v/>
      </c>
      <c r="D14" s="35">
        <f>C14*Invoer!$B$13</f>
        <v/>
      </c>
      <c r="E14" s="35">
        <f>C14*Invoer!$B$14</f>
        <v/>
      </c>
      <c r="F14" s="35">
        <f>SUM(D14:E14)</f>
        <v/>
      </c>
      <c r="G14" s="36">
        <f>Invoer!$B$15</f>
        <v/>
      </c>
      <c r="H14" s="35">
        <f>H13*(1+G14)+F14</f>
        <v/>
      </c>
      <c r="I14" s="35">
        <f>C14*0.7</f>
        <v/>
      </c>
      <c r="J14" s="35">
        <f>Invoer!$B$19*12</f>
        <v/>
      </c>
      <c r="K14" s="35">
        <f>IFERROR(I14-J14,0)</f>
        <v/>
      </c>
      <c r="L14" s="35">
        <f>L13+K14</f>
        <v/>
      </c>
      <c r="M14" s="18">
        <f>IF(K14&gt;0,"Tekort","Voldoende")</f>
        <v/>
      </c>
      <c r="N14" s="35">
        <f>ROUND(I14*15,0)</f>
        <v/>
      </c>
    </row>
    <row r="15">
      <c r="A15" s="19" t="n">
        <v>12</v>
      </c>
      <c r="B15" s="19">
        <f>B14+1</f>
        <v/>
      </c>
      <c r="C15" s="31">
        <f>C14*(1+Invoer!$B$11)</f>
        <v/>
      </c>
      <c r="D15" s="31">
        <f>C15*Invoer!$B$13</f>
        <v/>
      </c>
      <c r="E15" s="31">
        <f>C15*Invoer!$B$14</f>
        <v/>
      </c>
      <c r="F15" s="31">
        <f>SUM(D15:E15)</f>
        <v/>
      </c>
      <c r="G15" s="32">
        <f>Invoer!$B$15</f>
        <v/>
      </c>
      <c r="H15" s="31">
        <f>H14*(1+G15)+F15</f>
        <v/>
      </c>
      <c r="I15" s="31">
        <f>C15*0.7</f>
        <v/>
      </c>
      <c r="J15" s="31">
        <f>Invoer!$B$19*12</f>
        <v/>
      </c>
      <c r="K15" s="31">
        <f>IFERROR(I15-J15,0)</f>
        <v/>
      </c>
      <c r="L15" s="31">
        <f>L14+K15</f>
        <v/>
      </c>
      <c r="M15" s="5">
        <f>IF(K15&gt;0,"Tekort","Voldoende")</f>
        <v/>
      </c>
      <c r="N15" s="31">
        <f>ROUND(I15*15,0)</f>
        <v/>
      </c>
    </row>
    <row r="16">
      <c r="A16" s="15" t="n">
        <v>13</v>
      </c>
      <c r="B16" s="15">
        <f>B15+1</f>
        <v/>
      </c>
      <c r="C16" s="35">
        <f>C15*(1+Invoer!$B$11)</f>
        <v/>
      </c>
      <c r="D16" s="35">
        <f>C16*Invoer!$B$13</f>
        <v/>
      </c>
      <c r="E16" s="35">
        <f>C16*Invoer!$B$14</f>
        <v/>
      </c>
      <c r="F16" s="35">
        <f>SUM(D16:E16)</f>
        <v/>
      </c>
      <c r="G16" s="36">
        <f>Invoer!$B$15</f>
        <v/>
      </c>
      <c r="H16" s="35">
        <f>H15*(1+G16)+F16</f>
        <v/>
      </c>
      <c r="I16" s="35">
        <f>C16*0.7</f>
        <v/>
      </c>
      <c r="J16" s="35">
        <f>Invoer!$B$19*12</f>
        <v/>
      </c>
      <c r="K16" s="35">
        <f>IFERROR(I16-J16,0)</f>
        <v/>
      </c>
      <c r="L16" s="35">
        <f>L15+K16</f>
        <v/>
      </c>
      <c r="M16" s="18">
        <f>IF(K16&gt;0,"Tekort","Voldoende")</f>
        <v/>
      </c>
      <c r="N16" s="35">
        <f>ROUND(I16*15,0)</f>
        <v/>
      </c>
    </row>
    <row r="17">
      <c r="A17" s="19" t="n">
        <v>14</v>
      </c>
      <c r="B17" s="19">
        <f>B16+1</f>
        <v/>
      </c>
      <c r="C17" s="31">
        <f>C16*(1+Invoer!$B$11)</f>
        <v/>
      </c>
      <c r="D17" s="31">
        <f>C17*Invoer!$B$13</f>
        <v/>
      </c>
      <c r="E17" s="31">
        <f>C17*Invoer!$B$14</f>
        <v/>
      </c>
      <c r="F17" s="31">
        <f>SUM(D17:E17)</f>
        <v/>
      </c>
      <c r="G17" s="32">
        <f>Invoer!$B$15</f>
        <v/>
      </c>
      <c r="H17" s="31">
        <f>H16*(1+G17)+F17</f>
        <v/>
      </c>
      <c r="I17" s="31">
        <f>C17*0.7</f>
        <v/>
      </c>
      <c r="J17" s="31">
        <f>Invoer!$B$19*12</f>
        <v/>
      </c>
      <c r="K17" s="31">
        <f>IFERROR(I17-J17,0)</f>
        <v/>
      </c>
      <c r="L17" s="31">
        <f>L16+K17</f>
        <v/>
      </c>
      <c r="M17" s="5">
        <f>IF(K17&gt;0,"Tekort","Voldoende")</f>
        <v/>
      </c>
      <c r="N17" s="31">
        <f>ROUND(I17*15,0)</f>
        <v/>
      </c>
    </row>
    <row r="18">
      <c r="A18" s="15" t="n">
        <v>15</v>
      </c>
      <c r="B18" s="15">
        <f>B17+1</f>
        <v/>
      </c>
      <c r="C18" s="35">
        <f>C17*(1+Invoer!$B$11)</f>
        <v/>
      </c>
      <c r="D18" s="35">
        <f>C18*Invoer!$B$13</f>
        <v/>
      </c>
      <c r="E18" s="35">
        <f>C18*Invoer!$B$14</f>
        <v/>
      </c>
      <c r="F18" s="35">
        <f>SUM(D18:E18)</f>
        <v/>
      </c>
      <c r="G18" s="36">
        <f>Invoer!$B$15</f>
        <v/>
      </c>
      <c r="H18" s="35">
        <f>H17*(1+G18)+F18</f>
        <v/>
      </c>
      <c r="I18" s="35">
        <f>C18*0.7</f>
        <v/>
      </c>
      <c r="J18" s="35">
        <f>Invoer!$B$19*12</f>
        <v/>
      </c>
      <c r="K18" s="35">
        <f>IFERROR(I18-J18,0)</f>
        <v/>
      </c>
      <c r="L18" s="35">
        <f>L17+K18</f>
        <v/>
      </c>
      <c r="M18" s="18">
        <f>IF(K18&gt;0,"Tekort","Voldoende")</f>
        <v/>
      </c>
      <c r="N18" s="35">
        <f>ROUND(I18*15,0)</f>
        <v/>
      </c>
    </row>
    <row r="19">
      <c r="A19" s="19" t="n">
        <v>16</v>
      </c>
      <c r="B19" s="19">
        <f>B18+1</f>
        <v/>
      </c>
      <c r="C19" s="31">
        <f>C18*(1+Invoer!$B$11)</f>
        <v/>
      </c>
      <c r="D19" s="31">
        <f>C19*Invoer!$B$13</f>
        <v/>
      </c>
      <c r="E19" s="31">
        <f>C19*Invoer!$B$14</f>
        <v/>
      </c>
      <c r="F19" s="31">
        <f>SUM(D19:E19)</f>
        <v/>
      </c>
      <c r="G19" s="32">
        <f>Invoer!$B$15</f>
        <v/>
      </c>
      <c r="H19" s="31">
        <f>H18*(1+G19)+F19</f>
        <v/>
      </c>
      <c r="I19" s="31">
        <f>C19*0.7</f>
        <v/>
      </c>
      <c r="J19" s="31">
        <f>Invoer!$B$19*12</f>
        <v/>
      </c>
      <c r="K19" s="31">
        <f>IFERROR(I19-J19,0)</f>
        <v/>
      </c>
      <c r="L19" s="31">
        <f>L18+K19</f>
        <v/>
      </c>
      <c r="M19" s="5">
        <f>IF(K19&gt;0,"Tekort","Voldoende")</f>
        <v/>
      </c>
      <c r="N19" s="31">
        <f>ROUND(I19*15,0)</f>
        <v/>
      </c>
    </row>
    <row r="20">
      <c r="A20" s="15" t="n">
        <v>17</v>
      </c>
      <c r="B20" s="15">
        <f>B19+1</f>
        <v/>
      </c>
      <c r="C20" s="35">
        <f>C19*(1+Invoer!$B$11)</f>
        <v/>
      </c>
      <c r="D20" s="35">
        <f>C20*Invoer!$B$13</f>
        <v/>
      </c>
      <c r="E20" s="35">
        <f>C20*Invoer!$B$14</f>
        <v/>
      </c>
      <c r="F20" s="35">
        <f>SUM(D20:E20)</f>
        <v/>
      </c>
      <c r="G20" s="36">
        <f>Invoer!$B$15</f>
        <v/>
      </c>
      <c r="H20" s="35">
        <f>H19*(1+G20)+F20</f>
        <v/>
      </c>
      <c r="I20" s="35">
        <f>C20*0.7</f>
        <v/>
      </c>
      <c r="J20" s="35">
        <f>Invoer!$B$19*12</f>
        <v/>
      </c>
      <c r="K20" s="35">
        <f>IFERROR(I20-J20,0)</f>
        <v/>
      </c>
      <c r="L20" s="35">
        <f>L19+K20</f>
        <v/>
      </c>
      <c r="M20" s="18">
        <f>IF(K20&gt;0,"Tekort","Voldoende")</f>
        <v/>
      </c>
      <c r="N20" s="35">
        <f>ROUND(I20*15,0)</f>
        <v/>
      </c>
    </row>
    <row r="21">
      <c r="A21" s="19" t="n">
        <v>18</v>
      </c>
      <c r="B21" s="19">
        <f>B20+1</f>
        <v/>
      </c>
      <c r="C21" s="31">
        <f>C20*(1+Invoer!$B$11)</f>
        <v/>
      </c>
      <c r="D21" s="31">
        <f>C21*Invoer!$B$13</f>
        <v/>
      </c>
      <c r="E21" s="31">
        <f>C21*Invoer!$B$14</f>
        <v/>
      </c>
      <c r="F21" s="31">
        <f>SUM(D21:E21)</f>
        <v/>
      </c>
      <c r="G21" s="32">
        <f>Invoer!$B$15</f>
        <v/>
      </c>
      <c r="H21" s="31">
        <f>H20*(1+G21)+F21</f>
        <v/>
      </c>
      <c r="I21" s="31">
        <f>C21*0.7</f>
        <v/>
      </c>
      <c r="J21" s="31">
        <f>Invoer!$B$19*12</f>
        <v/>
      </c>
      <c r="K21" s="31">
        <f>IFERROR(I21-J21,0)</f>
        <v/>
      </c>
      <c r="L21" s="31">
        <f>L20+K21</f>
        <v/>
      </c>
      <c r="M21" s="5">
        <f>IF(K21&gt;0,"Tekort","Voldoende")</f>
        <v/>
      </c>
      <c r="N21" s="31">
        <f>ROUND(I21*15,0)</f>
        <v/>
      </c>
    </row>
    <row r="22">
      <c r="A22" s="15" t="n">
        <v>19</v>
      </c>
      <c r="B22" s="15">
        <f>B21+1</f>
        <v/>
      </c>
      <c r="C22" s="35">
        <f>C21*(1+Invoer!$B$11)</f>
        <v/>
      </c>
      <c r="D22" s="35">
        <f>C22*Invoer!$B$13</f>
        <v/>
      </c>
      <c r="E22" s="35">
        <f>C22*Invoer!$B$14</f>
        <v/>
      </c>
      <c r="F22" s="35">
        <f>SUM(D22:E22)</f>
        <v/>
      </c>
      <c r="G22" s="36">
        <f>Invoer!$B$15</f>
        <v/>
      </c>
      <c r="H22" s="35">
        <f>H21*(1+G22)+F22</f>
        <v/>
      </c>
      <c r="I22" s="35">
        <f>C22*0.7</f>
        <v/>
      </c>
      <c r="J22" s="35">
        <f>Invoer!$B$19*12</f>
        <v/>
      </c>
      <c r="K22" s="35">
        <f>IFERROR(I22-J22,0)</f>
        <v/>
      </c>
      <c r="L22" s="35">
        <f>L21+K22</f>
        <v/>
      </c>
      <c r="M22" s="18">
        <f>IF(K22&gt;0,"Tekort","Voldoende")</f>
        <v/>
      </c>
      <c r="N22" s="35">
        <f>ROUND(I22*15,0)</f>
        <v/>
      </c>
    </row>
    <row r="23">
      <c r="A23" s="19" t="n">
        <v>20</v>
      </c>
      <c r="B23" s="19">
        <f>B22+1</f>
        <v/>
      </c>
      <c r="C23" s="31">
        <f>C22*(1+Invoer!$B$11)</f>
        <v/>
      </c>
      <c r="D23" s="31">
        <f>C23*Invoer!$B$13</f>
        <v/>
      </c>
      <c r="E23" s="31">
        <f>C23*Invoer!$B$14</f>
        <v/>
      </c>
      <c r="F23" s="31">
        <f>SUM(D23:E23)</f>
        <v/>
      </c>
      <c r="G23" s="32">
        <f>Invoer!$B$15</f>
        <v/>
      </c>
      <c r="H23" s="31">
        <f>H22*(1+G23)+F23</f>
        <v/>
      </c>
      <c r="I23" s="31">
        <f>C23*0.7</f>
        <v/>
      </c>
      <c r="J23" s="31">
        <f>Invoer!$B$19*12</f>
        <v/>
      </c>
      <c r="K23" s="31">
        <f>IFERROR(I23-J23,0)</f>
        <v/>
      </c>
      <c r="L23" s="31">
        <f>L22+K23</f>
        <v/>
      </c>
      <c r="M23" s="5">
        <f>IF(K23&gt;0,"Tekort","Voldoende")</f>
        <v/>
      </c>
      <c r="N23" s="31">
        <f>ROUND(I23*15,0)</f>
        <v/>
      </c>
    </row>
    <row r="24">
      <c r="A24" s="15" t="n">
        <v>21</v>
      </c>
      <c r="B24" s="15">
        <f>B23+1</f>
        <v/>
      </c>
      <c r="C24" s="35">
        <f>C23*(1+Invoer!$B$11)</f>
        <v/>
      </c>
      <c r="D24" s="35">
        <f>C24*Invoer!$B$13</f>
        <v/>
      </c>
      <c r="E24" s="35">
        <f>C24*Invoer!$B$14</f>
        <v/>
      </c>
      <c r="F24" s="35">
        <f>SUM(D24:E24)</f>
        <v/>
      </c>
      <c r="G24" s="36">
        <f>Invoer!$B$15</f>
        <v/>
      </c>
      <c r="H24" s="35">
        <f>H23*(1+G24)+F24</f>
        <v/>
      </c>
      <c r="I24" s="35">
        <f>C24*0.7</f>
        <v/>
      </c>
      <c r="J24" s="35">
        <f>Invoer!$B$19*12</f>
        <v/>
      </c>
      <c r="K24" s="35">
        <f>IFERROR(I24-J24,0)</f>
        <v/>
      </c>
      <c r="L24" s="35">
        <f>L23+K24</f>
        <v/>
      </c>
      <c r="M24" s="18">
        <f>IF(K24&gt;0,"Tekort","Voldoende")</f>
        <v/>
      </c>
      <c r="N24" s="35">
        <f>ROUND(I24*15,0)</f>
        <v/>
      </c>
    </row>
    <row r="25">
      <c r="A25" s="19" t="n">
        <v>22</v>
      </c>
      <c r="B25" s="19">
        <f>B24+1</f>
        <v/>
      </c>
      <c r="C25" s="31">
        <f>C24*(1+Invoer!$B$11)</f>
        <v/>
      </c>
      <c r="D25" s="31">
        <f>C25*Invoer!$B$13</f>
        <v/>
      </c>
      <c r="E25" s="31">
        <f>C25*Invoer!$B$14</f>
        <v/>
      </c>
      <c r="F25" s="31">
        <f>SUM(D25:E25)</f>
        <v/>
      </c>
      <c r="G25" s="32">
        <f>Invoer!$B$15</f>
        <v/>
      </c>
      <c r="H25" s="31">
        <f>H24*(1+G25)+F25</f>
        <v/>
      </c>
      <c r="I25" s="31">
        <f>C25*0.7</f>
        <v/>
      </c>
      <c r="J25" s="31">
        <f>Invoer!$B$19*12</f>
        <v/>
      </c>
      <c r="K25" s="31">
        <f>IFERROR(I25-J25,0)</f>
        <v/>
      </c>
      <c r="L25" s="31">
        <f>L24+K25</f>
        <v/>
      </c>
      <c r="M25" s="5">
        <f>IF(K25&gt;0,"Tekort","Voldoende")</f>
        <v/>
      </c>
      <c r="N25" s="31">
        <f>ROUND(I25*15,0)</f>
        <v/>
      </c>
    </row>
    <row r="26">
      <c r="A26" s="15" t="n">
        <v>23</v>
      </c>
      <c r="B26" s="15">
        <f>B25+1</f>
        <v/>
      </c>
      <c r="C26" s="35">
        <f>C25*(1+Invoer!$B$11)</f>
        <v/>
      </c>
      <c r="D26" s="35">
        <f>C26*Invoer!$B$13</f>
        <v/>
      </c>
      <c r="E26" s="35">
        <f>C26*Invoer!$B$14</f>
        <v/>
      </c>
      <c r="F26" s="35">
        <f>SUM(D26:E26)</f>
        <v/>
      </c>
      <c r="G26" s="36">
        <f>Invoer!$B$15</f>
        <v/>
      </c>
      <c r="H26" s="35">
        <f>H25*(1+G26)+F26</f>
        <v/>
      </c>
      <c r="I26" s="35">
        <f>C26*0.7</f>
        <v/>
      </c>
      <c r="J26" s="35">
        <f>Invoer!$B$19*12</f>
        <v/>
      </c>
      <c r="K26" s="35">
        <f>IFERROR(I26-J26,0)</f>
        <v/>
      </c>
      <c r="L26" s="35">
        <f>L25+K26</f>
        <v/>
      </c>
      <c r="M26" s="18">
        <f>IF(K26&gt;0,"Tekort","Voldoende")</f>
        <v/>
      </c>
      <c r="N26" s="35">
        <f>ROUND(I26*15,0)</f>
        <v/>
      </c>
    </row>
    <row r="27">
      <c r="A27" s="19" t="n">
        <v>24</v>
      </c>
      <c r="B27" s="19">
        <f>B26+1</f>
        <v/>
      </c>
      <c r="C27" s="31">
        <f>C26*(1+Invoer!$B$11)</f>
        <v/>
      </c>
      <c r="D27" s="31">
        <f>C27*Invoer!$B$13</f>
        <v/>
      </c>
      <c r="E27" s="31">
        <f>C27*Invoer!$B$14</f>
        <v/>
      </c>
      <c r="F27" s="31">
        <f>SUM(D27:E27)</f>
        <v/>
      </c>
      <c r="G27" s="32">
        <f>Invoer!$B$15</f>
        <v/>
      </c>
      <c r="H27" s="31">
        <f>H26*(1+G27)+F27</f>
        <v/>
      </c>
      <c r="I27" s="31">
        <f>C27*0.7</f>
        <v/>
      </c>
      <c r="J27" s="31">
        <f>Invoer!$B$19*12</f>
        <v/>
      </c>
      <c r="K27" s="31">
        <f>IFERROR(I27-J27,0)</f>
        <v/>
      </c>
      <c r="L27" s="31">
        <f>L26+K27</f>
        <v/>
      </c>
      <c r="M27" s="5">
        <f>IF(K27&gt;0,"Tekort","Voldoende")</f>
        <v/>
      </c>
      <c r="N27" s="31">
        <f>ROUND(I27*15,0)</f>
        <v/>
      </c>
    </row>
    <row r="28">
      <c r="A28" s="15" t="n">
        <v>25</v>
      </c>
      <c r="B28" s="15">
        <f>B27+1</f>
        <v/>
      </c>
      <c r="C28" s="35">
        <f>C27*(1+Invoer!$B$11)</f>
        <v/>
      </c>
      <c r="D28" s="35">
        <f>C28*Invoer!$B$13</f>
        <v/>
      </c>
      <c r="E28" s="35">
        <f>C28*Invoer!$B$14</f>
        <v/>
      </c>
      <c r="F28" s="35">
        <f>SUM(D28:E28)</f>
        <v/>
      </c>
      <c r="G28" s="36">
        <f>Invoer!$B$15</f>
        <v/>
      </c>
      <c r="H28" s="35">
        <f>H27*(1+G28)+F28</f>
        <v/>
      </c>
      <c r="I28" s="35">
        <f>C28*0.7</f>
        <v/>
      </c>
      <c r="J28" s="35">
        <f>Invoer!$B$19*12</f>
        <v/>
      </c>
      <c r="K28" s="35">
        <f>IFERROR(I28-J28,0)</f>
        <v/>
      </c>
      <c r="L28" s="35">
        <f>L27+K28</f>
        <v/>
      </c>
      <c r="M28" s="18">
        <f>IF(K28&gt;0,"Tekort","Voldoende")</f>
        <v/>
      </c>
      <c r="N28" s="35">
        <f>ROUND(I28*15,0)</f>
        <v/>
      </c>
    </row>
    <row r="29">
      <c r="A29" s="19" t="n">
        <v>26</v>
      </c>
      <c r="B29" s="19">
        <f>B28+1</f>
        <v/>
      </c>
      <c r="C29" s="31">
        <f>C28*(1+Invoer!$B$11)</f>
        <v/>
      </c>
      <c r="D29" s="31">
        <f>C29*Invoer!$B$13</f>
        <v/>
      </c>
      <c r="E29" s="31">
        <f>C29*Invoer!$B$14</f>
        <v/>
      </c>
      <c r="F29" s="31">
        <f>SUM(D29:E29)</f>
        <v/>
      </c>
      <c r="G29" s="32">
        <f>Invoer!$B$15</f>
        <v/>
      </c>
      <c r="H29" s="31">
        <f>H28*(1+G29)+F29</f>
        <v/>
      </c>
      <c r="I29" s="31">
        <f>C29*0.7</f>
        <v/>
      </c>
      <c r="J29" s="31">
        <f>Invoer!$B$19*12</f>
        <v/>
      </c>
      <c r="K29" s="31">
        <f>IFERROR(I29-J29,0)</f>
        <v/>
      </c>
      <c r="L29" s="31">
        <f>L28+K29</f>
        <v/>
      </c>
      <c r="M29" s="5">
        <f>IF(K29&gt;0,"Tekort","Voldoende")</f>
        <v/>
      </c>
      <c r="N29" s="31">
        <f>ROUND(I29*15,0)</f>
        <v/>
      </c>
    </row>
    <row r="30">
      <c r="A30" s="15" t="n">
        <v>27</v>
      </c>
      <c r="B30" s="15">
        <f>B29+1</f>
        <v/>
      </c>
      <c r="C30" s="35">
        <f>C29*(1+Invoer!$B$11)</f>
        <v/>
      </c>
      <c r="D30" s="35">
        <f>C30*Invoer!$B$13</f>
        <v/>
      </c>
      <c r="E30" s="35">
        <f>C30*Invoer!$B$14</f>
        <v/>
      </c>
      <c r="F30" s="35">
        <f>SUM(D30:E30)</f>
        <v/>
      </c>
      <c r="G30" s="36">
        <f>Invoer!$B$15</f>
        <v/>
      </c>
      <c r="H30" s="35">
        <f>H29*(1+G30)+F30</f>
        <v/>
      </c>
      <c r="I30" s="35">
        <f>C30*0.7</f>
        <v/>
      </c>
      <c r="J30" s="35">
        <f>Invoer!$B$19*12</f>
        <v/>
      </c>
      <c r="K30" s="35">
        <f>IFERROR(I30-J30,0)</f>
        <v/>
      </c>
      <c r="L30" s="35">
        <f>L29+K30</f>
        <v/>
      </c>
      <c r="M30" s="18">
        <f>IF(K30&gt;0,"Tekort","Voldoende")</f>
        <v/>
      </c>
      <c r="N30" s="35">
        <f>ROUND(I30*15,0)</f>
        <v/>
      </c>
    </row>
    <row r="31">
      <c r="A31" s="19" t="n">
        <v>28</v>
      </c>
      <c r="B31" s="19">
        <f>B30+1</f>
        <v/>
      </c>
      <c r="C31" s="31">
        <f>C30*(1+Invoer!$B$11)</f>
        <v/>
      </c>
      <c r="D31" s="31">
        <f>C31*Invoer!$B$13</f>
        <v/>
      </c>
      <c r="E31" s="31">
        <f>C31*Invoer!$B$14</f>
        <v/>
      </c>
      <c r="F31" s="31">
        <f>SUM(D31:E31)</f>
        <v/>
      </c>
      <c r="G31" s="32">
        <f>Invoer!$B$15</f>
        <v/>
      </c>
      <c r="H31" s="31">
        <f>H30*(1+G31)+F31</f>
        <v/>
      </c>
      <c r="I31" s="31">
        <f>C31*0.7</f>
        <v/>
      </c>
      <c r="J31" s="31">
        <f>Invoer!$B$19*12</f>
        <v/>
      </c>
      <c r="K31" s="31">
        <f>IFERROR(I31-J31,0)</f>
        <v/>
      </c>
      <c r="L31" s="31">
        <f>L30+K31</f>
        <v/>
      </c>
      <c r="M31" s="5">
        <f>IF(K31&gt;0,"Tekort","Voldoende")</f>
        <v/>
      </c>
      <c r="N31" s="31">
        <f>ROUND(I31*15,0)</f>
        <v/>
      </c>
    </row>
    <row r="32">
      <c r="A32" s="15" t="n">
        <v>29</v>
      </c>
      <c r="B32" s="15">
        <f>B31+1</f>
        <v/>
      </c>
      <c r="C32" s="35">
        <f>C31*(1+Invoer!$B$11)</f>
        <v/>
      </c>
      <c r="D32" s="35">
        <f>C32*Invoer!$B$13</f>
        <v/>
      </c>
      <c r="E32" s="35">
        <f>C32*Invoer!$B$14</f>
        <v/>
      </c>
      <c r="F32" s="35">
        <f>SUM(D32:E32)</f>
        <v/>
      </c>
      <c r="G32" s="36">
        <f>Invoer!$B$15</f>
        <v/>
      </c>
      <c r="H32" s="35">
        <f>H31*(1+G32)+F32</f>
        <v/>
      </c>
      <c r="I32" s="35">
        <f>C32*0.7</f>
        <v/>
      </c>
      <c r="J32" s="35">
        <f>Invoer!$B$19*12</f>
        <v/>
      </c>
      <c r="K32" s="35">
        <f>IFERROR(I32-J32,0)</f>
        <v/>
      </c>
      <c r="L32" s="35">
        <f>L31+K32</f>
        <v/>
      </c>
      <c r="M32" s="18">
        <f>IF(K32&gt;0,"Tekort","Voldoende")</f>
        <v/>
      </c>
      <c r="N32" s="35">
        <f>ROUND(I32*15,0)</f>
        <v/>
      </c>
    </row>
    <row r="33">
      <c r="A33" s="19" t="n">
        <v>30</v>
      </c>
      <c r="B33" s="19">
        <f>B32+1</f>
        <v/>
      </c>
      <c r="C33" s="31">
        <f>C32*(1+Invoer!$B$11)</f>
        <v/>
      </c>
      <c r="D33" s="31">
        <f>C33*Invoer!$B$13</f>
        <v/>
      </c>
      <c r="E33" s="31">
        <f>C33*Invoer!$B$14</f>
        <v/>
      </c>
      <c r="F33" s="31">
        <f>SUM(D33:E33)</f>
        <v/>
      </c>
      <c r="G33" s="32">
        <f>Invoer!$B$15</f>
        <v/>
      </c>
      <c r="H33" s="31">
        <f>H32*(1+G33)+F33</f>
        <v/>
      </c>
      <c r="I33" s="31">
        <f>C33*0.7</f>
        <v/>
      </c>
      <c r="J33" s="31">
        <f>Invoer!$B$19*12</f>
        <v/>
      </c>
      <c r="K33" s="31">
        <f>IFERROR(I33-J33,0)</f>
        <v/>
      </c>
      <c r="L33" s="31">
        <f>L32+K33</f>
        <v/>
      </c>
      <c r="M33" s="5">
        <f>IF(K33&gt;0,"Tekort","Voldoende")</f>
        <v/>
      </c>
      <c r="N33" s="31">
        <f>ROUND(I33*15,0)</f>
        <v/>
      </c>
    </row>
    <row r="34">
      <c r="A34" s="15" t="n">
        <v>31</v>
      </c>
      <c r="B34" s="15">
        <f>B33+1</f>
        <v/>
      </c>
      <c r="C34" s="35">
        <f>C33*(1+Invoer!$B$11)</f>
        <v/>
      </c>
      <c r="D34" s="35">
        <f>C34*Invoer!$B$13</f>
        <v/>
      </c>
      <c r="E34" s="35">
        <f>C34*Invoer!$B$14</f>
        <v/>
      </c>
      <c r="F34" s="35">
        <f>SUM(D34:E34)</f>
        <v/>
      </c>
      <c r="G34" s="36">
        <f>Invoer!$B$15</f>
        <v/>
      </c>
      <c r="H34" s="35">
        <f>H33*(1+G34)+F34</f>
        <v/>
      </c>
      <c r="I34" s="35">
        <f>C34*0.7</f>
        <v/>
      </c>
      <c r="J34" s="35">
        <f>Invoer!$B$19*12</f>
        <v/>
      </c>
      <c r="K34" s="35">
        <f>IFERROR(I34-J34,0)</f>
        <v/>
      </c>
      <c r="L34" s="35">
        <f>L33+K34</f>
        <v/>
      </c>
      <c r="M34" s="18">
        <f>IF(K34&gt;0,"Tekort","Voldoende")</f>
        <v/>
      </c>
      <c r="N34" s="35">
        <f>ROUND(I34*15,0)</f>
        <v/>
      </c>
    </row>
    <row r="35">
      <c r="A35" s="19" t="n">
        <v>32</v>
      </c>
      <c r="B35" s="19">
        <f>B34+1</f>
        <v/>
      </c>
      <c r="C35" s="31">
        <f>C34*(1+Invoer!$B$11)</f>
        <v/>
      </c>
      <c r="D35" s="31">
        <f>C35*Invoer!$B$13</f>
        <v/>
      </c>
      <c r="E35" s="31">
        <f>C35*Invoer!$B$14</f>
        <v/>
      </c>
      <c r="F35" s="31">
        <f>SUM(D35:E35)</f>
        <v/>
      </c>
      <c r="G35" s="32">
        <f>Invoer!$B$15</f>
        <v/>
      </c>
      <c r="H35" s="31">
        <f>H34*(1+G35)+F35</f>
        <v/>
      </c>
      <c r="I35" s="31">
        <f>C35*0.7</f>
        <v/>
      </c>
      <c r="J35" s="31">
        <f>Invoer!$B$19*12</f>
        <v/>
      </c>
      <c r="K35" s="31">
        <f>IFERROR(I35-J35,0)</f>
        <v/>
      </c>
      <c r="L35" s="31">
        <f>L34+K35</f>
        <v/>
      </c>
      <c r="M35" s="5">
        <f>IF(K35&gt;0,"Tekort","Voldoende")</f>
        <v/>
      </c>
      <c r="N35" s="31">
        <f>ROUND(I35*15,0)</f>
        <v/>
      </c>
    </row>
    <row r="36">
      <c r="A36" s="15" t="n">
        <v>33</v>
      </c>
      <c r="B36" s="15">
        <f>B35+1</f>
        <v/>
      </c>
      <c r="C36" s="35">
        <f>C35*(1+Invoer!$B$11)</f>
        <v/>
      </c>
      <c r="D36" s="35">
        <f>C36*Invoer!$B$13</f>
        <v/>
      </c>
      <c r="E36" s="35">
        <f>C36*Invoer!$B$14</f>
        <v/>
      </c>
      <c r="F36" s="35">
        <f>SUM(D36:E36)</f>
        <v/>
      </c>
      <c r="G36" s="36">
        <f>Invoer!$B$15</f>
        <v/>
      </c>
      <c r="H36" s="35">
        <f>H35*(1+G36)+F36</f>
        <v/>
      </c>
      <c r="I36" s="35">
        <f>C36*0.7</f>
        <v/>
      </c>
      <c r="J36" s="35">
        <f>Invoer!$B$19*12</f>
        <v/>
      </c>
      <c r="K36" s="35">
        <f>IFERROR(I36-J36,0)</f>
        <v/>
      </c>
      <c r="L36" s="35">
        <f>L35+K36</f>
        <v/>
      </c>
      <c r="M36" s="18">
        <f>IF(K36&gt;0,"Tekort","Voldoende")</f>
        <v/>
      </c>
      <c r="N36" s="35">
        <f>ROUND(I36*15,0)</f>
        <v/>
      </c>
    </row>
    <row r="37"/>
    <row r="38">
      <c r="A38" s="3" t="inlineStr">
        <is>
          <t>Samenvatting berekening</t>
        </is>
      </c>
      <c r="B38" s="3" t="n"/>
    </row>
    <row r="39">
      <c r="A39" s="20" t="inlineStr">
        <is>
          <t>Gemiddeld rendement</t>
        </is>
      </c>
      <c r="B39" s="30">
        <f>AVERAGE(G4:G36)</f>
        <v/>
      </c>
    </row>
    <row r="40">
      <c r="A40" s="20" t="inlineStr">
        <is>
          <t>Aantal jaren met tekort</t>
        </is>
      </c>
      <c r="B40" s="6">
        <f>COUNTIF(M4:M36,"Tekort")</f>
        <v/>
      </c>
    </row>
    <row r="41">
      <c r="A41" s="20" t="inlineStr">
        <is>
          <t>Totaal pensioengat (cumulatief einde looptijd)</t>
        </is>
      </c>
      <c r="B41" s="29">
        <f>L36</f>
        <v/>
      </c>
    </row>
    <row r="42">
      <c r="A42" s="20" t="inlineStr">
        <is>
          <t>Eindkapitaal op pensioendatum</t>
        </is>
      </c>
      <c r="B42" s="29">
        <f>H36</f>
        <v/>
      </c>
    </row>
    <row r="43"/>
    <row r="44">
      <c r="A44" s="3" t="inlineStr">
        <is>
          <t>Scenario-analyse (VLOOKUP)</t>
        </is>
      </c>
      <c r="B44" s="3" t="n"/>
    </row>
    <row r="45">
      <c r="A45" s="20" t="inlineStr">
        <is>
          <t>Gekozen scenario</t>
        </is>
      </c>
      <c r="B45" s="6" t="inlineStr">
        <is>
          <t>Neutraal</t>
        </is>
      </c>
    </row>
    <row r="46">
      <c r="A46" s="20" t="inlineStr">
        <is>
          <t>Rendement % (scenario)</t>
        </is>
      </c>
      <c r="B46" s="37">
        <f>IFERROR(VLOOKUP(B45,Scenarios!$A$4:$L$8,2,FALSE),0)</f>
        <v/>
      </c>
    </row>
    <row r="47">
      <c r="A47" s="20" t="inlineStr">
        <is>
          <t>Inflatie % (scenario)</t>
        </is>
      </c>
      <c r="B47" s="37">
        <f>IFERROR(VLOOKUP(B45,Scenarios!$A$4:$L$8,3,FALSE),0)</f>
        <v/>
      </c>
    </row>
    <row r="48">
      <c r="A48" s="20" t="inlineStr">
        <is>
          <t>Salarisgroei % (scenario)</t>
        </is>
      </c>
      <c r="B48" s="37">
        <f>IFERROR(VLOOKUP(B45,Scenarios!$A$4:$L$8,4,FALSE),0)</f>
        <v/>
      </c>
    </row>
  </sheetData>
  <mergeCells count="1">
    <mergeCell ref="A1:N1"/>
  </mergeCells>
  <conditionalFormatting sqref="M4:M36">
    <cfRule type="expression" priority="1" dxfId="0" stopIfTrue="1">
      <formula>M4="Tekort"</formula>
    </cfRule>
    <cfRule type="expression" priority="2" dxfId="1" stopIfTrue="1">
      <formula>M4="Voldoende"</formula>
    </cfRule>
  </conditionalFormatting>
  <dataValidations count="1">
    <dataValidation sqref="B45" showErrorMessage="1" showInputMessage="1" allowBlank="1" type="list">
      <formula1>=Scenarios!$A$4:$A$8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4" customWidth="1" min="4" max="4"/>
    <col width="18" customWidth="1" min="5" max="5"/>
    <col width="14" customWidth="1" min="6" max="6"/>
    <col width="14" customWidth="1" min="7" max="7"/>
    <col width="16" customWidth="1" min="8" max="8"/>
    <col width="18" customWidth="1" min="9" max="9"/>
    <col width="16" customWidth="1" min="10" max="10"/>
    <col width="16" customWidth="1" min="11" max="11"/>
    <col width="12" customWidth="1" min="12" max="12"/>
  </cols>
  <sheetData>
    <row r="1" ht="26" customHeight="1">
      <c r="A1" s="1" t="inlineStr">
        <is>
          <t>Scenario's — Vergelijking Pensioengat</t>
        </is>
      </c>
    </row>
    <row r="2"/>
    <row r="3">
      <c r="A3" s="4" t="inlineStr">
        <is>
          <t>Scenario</t>
        </is>
      </c>
      <c r="B3" s="4" t="inlineStr">
        <is>
          <t>Rendement %</t>
        </is>
      </c>
      <c r="C3" s="4" t="inlineStr">
        <is>
          <t>Inflatie %</t>
        </is>
      </c>
      <c r="D3" s="4" t="inlineStr">
        <is>
          <t>Salarisgroei %</t>
        </is>
      </c>
      <c r="E3" s="4" t="inlineStr">
        <is>
          <t>Werkgeversbijdrage %</t>
        </is>
      </c>
      <c r="F3" s="4" t="inlineStr">
        <is>
          <t>Eigen bijdrage %</t>
        </is>
      </c>
      <c r="G3" s="4" t="inlineStr">
        <is>
          <t>Jaren tot pensioen</t>
        </is>
      </c>
      <c r="H3" s="4" t="inlineStr">
        <is>
          <t>Jaarlijkse inleg (€)</t>
        </is>
      </c>
      <c r="I3" s="4" t="inlineStr">
        <is>
          <t>Verwacht eindkapitaal (€)</t>
        </is>
      </c>
      <c r="J3" s="4" t="inlineStr">
        <is>
          <t>Benodigd kapitaal (€)</t>
        </is>
      </c>
      <c r="K3" s="4" t="inlineStr">
        <is>
          <t>Tekort in euro (€)</t>
        </is>
      </c>
      <c r="L3" s="4" t="inlineStr">
        <is>
          <t>Tekort in %</t>
        </is>
      </c>
    </row>
    <row r="4">
      <c r="A4" s="18" t="inlineStr">
        <is>
          <t>Conservatief</t>
        </is>
      </c>
      <c r="B4" s="36" t="n">
        <v>0.03</v>
      </c>
      <c r="C4" s="36" t="n">
        <v>0.025</v>
      </c>
      <c r="D4" s="36" t="n">
        <v>0.01</v>
      </c>
      <c r="E4" s="36" t="n">
        <v>0.16</v>
      </c>
      <c r="F4" s="36" t="n">
        <v>0.03</v>
      </c>
      <c r="G4" s="18">
        <f>Invoer!$B$8-Invoer!$B$7</f>
        <v/>
      </c>
      <c r="H4" s="35">
        <f>Invoer!$B$10*12*(E4+F4)</f>
        <v/>
      </c>
      <c r="I4" s="35">
        <f>IFERROR(ROUND(Invoer!$B$17*(1+B4)^G4+H4*(((1+B4)^G4-1)/B4),0),0)</f>
        <v/>
      </c>
      <c r="J4" s="35">
        <f>ROUND(Invoer!$B$10*12*0.7*(1+D4)^G4*15,0)</f>
        <v/>
      </c>
      <c r="K4" s="35">
        <f>MAX(J4-I4,0)</f>
        <v/>
      </c>
      <c r="L4" s="36">
        <f>IFERROR(K4/J4,0)</f>
        <v/>
      </c>
    </row>
    <row r="5">
      <c r="A5" s="5" t="inlineStr">
        <is>
          <t>Neutraal</t>
        </is>
      </c>
      <c r="B5" s="32" t="n">
        <v>0.05</v>
      </c>
      <c r="C5" s="32" t="n">
        <v>0.02</v>
      </c>
      <c r="D5" s="32" t="n">
        <v>0.02</v>
      </c>
      <c r="E5" s="32" t="n">
        <v>0.16</v>
      </c>
      <c r="F5" s="32" t="n">
        <v>0.04</v>
      </c>
      <c r="G5" s="5">
        <f>Invoer!$B$8-Invoer!$B$7</f>
        <v/>
      </c>
      <c r="H5" s="31">
        <f>Invoer!$B$10*12*(E5+F5)</f>
        <v/>
      </c>
      <c r="I5" s="31">
        <f>IFERROR(ROUND(Invoer!$B$17*(1+B5)^G5+H5*(((1+B5)^G5-1)/B5),0),0)</f>
        <v/>
      </c>
      <c r="J5" s="31">
        <f>ROUND(Invoer!$B$10*12*0.7*(1+D5)^G5*15,0)</f>
        <v/>
      </c>
      <c r="K5" s="31">
        <f>MAX(J5-I5,0)</f>
        <v/>
      </c>
      <c r="L5" s="32">
        <f>IFERROR(K5/J5,0)</f>
        <v/>
      </c>
    </row>
    <row r="6">
      <c r="A6" s="18" t="inlineStr">
        <is>
          <t>Optimistisch</t>
        </is>
      </c>
      <c r="B6" s="36" t="n">
        <v>0.07000000000000001</v>
      </c>
      <c r="C6" s="36" t="n">
        <v>0.015</v>
      </c>
      <c r="D6" s="36" t="n">
        <v>0.03</v>
      </c>
      <c r="E6" s="36" t="n">
        <v>0.18</v>
      </c>
      <c r="F6" s="36" t="n">
        <v>0.05</v>
      </c>
      <c r="G6" s="18">
        <f>Invoer!$B$8-Invoer!$B$7</f>
        <v/>
      </c>
      <c r="H6" s="35">
        <f>Invoer!$B$10*12*(E6+F6)</f>
        <v/>
      </c>
      <c r="I6" s="35">
        <f>IFERROR(ROUND(Invoer!$B$17*(1+B6)^G6+H6*(((1+B6)^G6-1)/B6),0),0)</f>
        <v/>
      </c>
      <c r="J6" s="35">
        <f>ROUND(Invoer!$B$10*12*0.7*(1+D6)^G6*15,0)</f>
        <v/>
      </c>
      <c r="K6" s="35">
        <f>MAX(J6-I6,0)</f>
        <v/>
      </c>
      <c r="L6" s="36">
        <f>IFERROR(K6/J6,0)</f>
        <v/>
      </c>
    </row>
    <row r="7">
      <c r="A7" s="5" t="inlineStr">
        <is>
          <t>ZZP zonder pensioenregeling</t>
        </is>
      </c>
      <c r="B7" s="32" t="n">
        <v>0.04</v>
      </c>
      <c r="C7" s="32" t="n">
        <v>0.02</v>
      </c>
      <c r="D7" s="32" t="n">
        <v>0.015</v>
      </c>
      <c r="E7" s="32" t="n">
        <v>0</v>
      </c>
      <c r="F7" s="32" t="n">
        <v>0.1</v>
      </c>
      <c r="G7" s="5">
        <f>Invoer!$B$8-Invoer!$B$7</f>
        <v/>
      </c>
      <c r="H7" s="31">
        <f>Invoer!$B$10*12*(E7+F7)</f>
        <v/>
      </c>
      <c r="I7" s="31">
        <f>IFERROR(ROUND(Invoer!$B$17*(1+B7)^G7+H7*(((1+B7)^G7-1)/B7),0),0)</f>
        <v/>
      </c>
      <c r="J7" s="31">
        <f>ROUND(Invoer!$B$10*12*0.7*(1+D7)^G7*15,0)</f>
        <v/>
      </c>
      <c r="K7" s="31">
        <f>MAX(J7-I7,0)</f>
        <v/>
      </c>
      <c r="L7" s="32">
        <f>IFERROR(K7/J7,0)</f>
        <v/>
      </c>
    </row>
    <row r="8">
      <c r="A8" s="18" t="inlineStr">
        <is>
          <t>Werknemer met cao-pensioen</t>
        </is>
      </c>
      <c r="B8" s="36" t="n">
        <v>0.045</v>
      </c>
      <c r="C8" s="36" t="n">
        <v>0.02</v>
      </c>
      <c r="D8" s="36" t="n">
        <v>0.02</v>
      </c>
      <c r="E8" s="36" t="n">
        <v>0.2</v>
      </c>
      <c r="F8" s="36" t="n">
        <v>0.06</v>
      </c>
      <c r="G8" s="18">
        <f>Invoer!$B$8-Invoer!$B$7</f>
        <v/>
      </c>
      <c r="H8" s="35">
        <f>Invoer!$B$10*12*(E8+F8)</f>
        <v/>
      </c>
      <c r="I8" s="35">
        <f>IFERROR(ROUND(Invoer!$B$17*(1+B8)^G8+H8*(((1+B8)^G8-1)/B8),0),0)</f>
        <v/>
      </c>
      <c r="J8" s="35">
        <f>ROUND(Invoer!$B$10*12*0.7*(1+D8)^G8*15,0)</f>
        <v/>
      </c>
      <c r="K8" s="35">
        <f>MAX(J8-I8,0)</f>
        <v/>
      </c>
      <c r="L8" s="36">
        <f>IFERROR(K8/J8,0)</f>
        <v/>
      </c>
    </row>
  </sheetData>
  <mergeCells count="1">
    <mergeCell ref="A1:L1"/>
  </mergeCells>
  <conditionalFormatting sqref="L4:L8">
    <cfRule type="expression" priority="1" dxfId="0" stopIfTrue="1">
      <formula>L4&gt;0.3</formula>
    </cfRule>
    <cfRule type="expression" priority="2" dxfId="1" stopIfTrue="1">
      <formula>L4&lt;=0.3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Dashboard — Pensioengat Overzicht</t>
        </is>
      </c>
    </row>
    <row r="2"/>
    <row r="3">
      <c r="A3" s="22" t="inlineStr">
        <is>
          <t>Huidig pensioengat (cumulatief)</t>
        </is>
      </c>
      <c r="C3" s="38">
        <f>Berekening!L36</f>
        <v/>
      </c>
    </row>
    <row r="4">
      <c r="A4" s="22" t="inlineStr">
        <is>
          <t>Verwacht pensioenkapitaal op pensioendatum</t>
        </is>
      </c>
      <c r="C4" s="38">
        <f>Berekening!H36</f>
        <v/>
      </c>
    </row>
    <row r="5">
      <c r="A5" s="22" t="inlineStr">
        <is>
          <t>Benodigde extra inleg per maand</t>
        </is>
      </c>
      <c r="C5" s="38">
        <f>IFERROR(MAX(Berekening!L36,0)/(Berekening!A36*12),0)</f>
        <v/>
      </c>
    </row>
    <row r="6">
      <c r="A6" s="22" t="inlineStr">
        <is>
          <t>Aantal jaren tot pensioen</t>
        </is>
      </c>
      <c r="C6" s="24">
        <f>Invoer!$B$8-Invoer!$B$7</f>
        <v/>
      </c>
    </row>
    <row r="7">
      <c r="A7" s="22" t="inlineStr">
        <is>
          <t>Aantal jaren met tekort</t>
        </is>
      </c>
      <c r="C7" s="24">
        <f>COUNTIF(Berekening!M4:M36,"Tekort")</f>
        <v/>
      </c>
    </row>
    <row r="8"/>
    <row r="9"/>
    <row r="10">
      <c r="A10" s="3" t="inlineStr">
        <is>
          <t>Opbouw pensioeninkomen (indicatie, per jaar)</t>
        </is>
      </c>
      <c r="B10" s="3" t="n"/>
    </row>
    <row r="11">
      <c r="A11" s="20" t="inlineStr">
        <is>
          <t>AOW</t>
        </is>
      </c>
      <c r="B11" s="39">
        <f>Invoer!$B$19*12</f>
        <v/>
      </c>
    </row>
    <row r="12">
      <c r="A12" s="20" t="inlineStr">
        <is>
          <t>Werkgeverspensioen (kapitaal)</t>
        </is>
      </c>
      <c r="B12" s="39">
        <f>IFERROR(Berekening!H36*0.6/15,0)</f>
        <v/>
      </c>
    </row>
    <row r="13">
      <c r="A13" s="20" t="inlineStr">
        <is>
          <t>Eigen vermogen / aanvullend</t>
        </is>
      </c>
      <c r="B13" s="39">
        <f>IFERROR(Berekening!H36*0.4/15,0)</f>
        <v/>
      </c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>
      <c r="A54" s="3" t="inlineStr">
        <is>
          <t>Uitleg — Hoe gebruik je dit sjabloon?</t>
        </is>
      </c>
      <c r="B54" s="3" t="n"/>
      <c r="C54" s="3" t="n"/>
      <c r="D54" s="3" t="n"/>
      <c r="E54" s="3" t="n"/>
      <c r="F54" s="3" t="n"/>
      <c r="G54" s="3" t="n"/>
      <c r="H54" s="3" t="n"/>
    </row>
    <row r="55" ht="18" customHeight="1">
      <c r="A55" s="26" t="inlineStr">
        <is>
          <t>1. Vul op het tabblad 'Invoer' uw persoonlijke gegevens en aannames in (gele cellen).</t>
        </is>
      </c>
      <c r="B55" s="40" t="n"/>
      <c r="C55" s="40" t="n"/>
      <c r="D55" s="40" t="n"/>
      <c r="E55" s="40" t="n"/>
      <c r="F55" s="40" t="n"/>
      <c r="G55" s="40" t="n"/>
      <c r="H55" s="41" t="n"/>
    </row>
    <row r="56" ht="18" customHeight="1">
      <c r="A56" s="27" t="inlineStr">
        <is>
          <t>2. Kies op het tabblad 'Berekening' een scenario via de vervolgkeuzelijst (Conservatief, Neutraal, Optimistisch, e.d.).</t>
        </is>
      </c>
      <c r="B56" s="40" t="n"/>
      <c r="C56" s="40" t="n"/>
      <c r="D56" s="40" t="n"/>
      <c r="E56" s="40" t="n"/>
      <c r="F56" s="40" t="n"/>
      <c r="G56" s="40" t="n"/>
      <c r="H56" s="41" t="n"/>
    </row>
    <row r="57" ht="18" customHeight="1">
      <c r="A57" s="26" t="inlineStr">
        <is>
          <t>3. Bekijk per jaar het tekort of overschot en het cumulatieve pensioengat in de tabel.</t>
        </is>
      </c>
      <c r="B57" s="40" t="n"/>
      <c r="C57" s="40" t="n"/>
      <c r="D57" s="40" t="n"/>
      <c r="E57" s="40" t="n"/>
      <c r="F57" s="40" t="n"/>
      <c r="G57" s="40" t="n"/>
      <c r="H57" s="41" t="n"/>
    </row>
    <row r="58" ht="18" customHeight="1">
      <c r="A58" s="27" t="inlineStr">
        <is>
          <t>4. Vergelijk op het tabblad 'Scenarios' de uitkomsten van verschillende aannames.</t>
        </is>
      </c>
      <c r="B58" s="40" t="n"/>
      <c r="C58" s="40" t="n"/>
      <c r="D58" s="40" t="n"/>
      <c r="E58" s="40" t="n"/>
      <c r="F58" s="40" t="n"/>
      <c r="G58" s="40" t="n"/>
      <c r="H58" s="41" t="n"/>
    </row>
    <row r="59" ht="18" customHeight="1">
      <c r="A59" s="26" t="inlineStr">
        <is>
          <t>5. Gebruik het dashboard om in één oogopslag het pensioengat, benodigde extra inleg en aantal jaren met tekort te zien.</t>
        </is>
      </c>
      <c r="B59" s="40" t="n"/>
      <c r="C59" s="40" t="n"/>
      <c r="D59" s="40" t="n"/>
      <c r="E59" s="40" t="n"/>
      <c r="F59" s="40" t="n"/>
      <c r="G59" s="40" t="n"/>
      <c r="H59" s="41" t="n"/>
    </row>
    <row r="60" ht="18" customHeight="1">
      <c r="A60" s="27" t="inlineStr">
        <is>
          <t>6. Pas de eigen bijdrage of gewenste pensioenleeftijd aan om te zien hoe het pensioengat verandert.</t>
        </is>
      </c>
      <c r="B60" s="40" t="n"/>
      <c r="C60" s="40" t="n"/>
      <c r="D60" s="40" t="n"/>
      <c r="E60" s="40" t="n"/>
      <c r="F60" s="40" t="n"/>
      <c r="G60" s="40" t="n"/>
      <c r="H60" s="41" t="n"/>
    </row>
  </sheetData>
  <mergeCells count="7">
    <mergeCell ref="A1:H1"/>
    <mergeCell ref="A55:H55"/>
    <mergeCell ref="A56:H56"/>
    <mergeCell ref="A57:H57"/>
    <mergeCell ref="A58:H58"/>
    <mergeCell ref="A59:H59"/>
    <mergeCell ref="A60:H60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2026-07-02T21:24:38Z</dcterms:created>
  <dcterms:modified xmlns:dcterms="http://purl.org/dc/terms/" xmlns:xsi="http://www.w3.org/2001/XMLSchema-instance" xsi:type="dcterms:W3CDTF">2026-07-02T21:24:38Z</dcterms:modified>
</cp:coreProperties>
</file>