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er_Producten" sheetId="1" state="visible" r:id="rId1"/>
    <sheet xmlns:r="http://schemas.openxmlformats.org/officeDocument/2006/relationships" name="Kostensoorten" sheetId="2" state="visible" r:id="rId2"/>
    <sheet xmlns:r="http://schemas.openxmlformats.org/officeDocument/2006/relationships" name="Samenvatting" sheetId="3" state="visible" r:id="rId3"/>
    <sheet xmlns:r="http://schemas.openxmlformats.org/officeDocument/2006/relationships" name="Instruc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€&quot; #.##0,00"/>
    <numFmt numFmtId="165" formatCode="0,0%"/>
  </numFmts>
  <fonts count="5">
    <font>
      <name val="Calibri"/>
      <family val="2"/>
      <color theme="1"/>
      <sz val="11"/>
      <scheme val="minor"/>
    </font>
    <font>
      <b val="1"/>
      <color rgb="001E293B"/>
      <sz val="16"/>
    </font>
    <font>
      <b val="1"/>
      <color rgb="00FFFFFF"/>
      <sz val="11"/>
    </font>
    <font>
      <b val="1"/>
    </font>
    <font>
      <b val="1"/>
      <color rgb="001E293B"/>
      <sz val="11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FFBEB"/>
        <bgColor rgb="00FFFBEB"/>
      </patternFill>
    </fill>
    <fill>
      <patternFill patternType="solid">
        <fgColor rgb="00FFFFFF"/>
        <bgColor rgb="00FFFFFF"/>
      </patternFill>
    </fill>
    <fill>
      <patternFill patternType="solid">
        <fgColor rgb="00C8102E"/>
        <bgColor rgb="00C8102E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2" fillId="6" borderId="0" pivotButton="0" quotePrefix="0" xfId="0"/>
    <xf numFmtId="0" fontId="3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b val="1"/>
        <color rgb="00DC2626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EF9C3"/>
          <bgColor rgb="00FEF9C3"/>
        </patternFill>
      </fill>
    </dxf>
    <dxf>
      <font>
        <b val="1"/>
        <color rgb="0016A34A"/>
      </font>
      <fill>
        <patternFill patternType="solid">
          <fgColor rgb="00DCFCE7"/>
          <bgColor rgb="00DCFCE7"/>
        </patternFill>
      </fill>
    </dxf>
    <dxf>
      <font>
        <b val="1"/>
        <color rgb="00DC2626"/>
      </font>
    </dxf>
    <dxf>
      <font>
        <b val="1"/>
        <color rgb="0016A3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Verkoopprijs excl. btw vs Totale kostprijs per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'Invoer_Producten'!E2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'Invoer_Producten'!$B$3:$B$12</f>
            </numRef>
          </cat>
          <val>
            <numRef>
              <f>'Invoer_Producten'!$E$3:$E$12</f>
            </numRef>
          </val>
        </ser>
        <ser>
          <idx val="1"/>
          <order val="1"/>
          <tx>
            <strRef>
              <f>'Invoer_Producten'!K2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'Invoer_Producten'!$B$3:$B$12</f>
            </numRef>
          </cat>
          <val>
            <numRef>
              <f>'Invoer_Producten'!$K$3:$K$12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Bedrag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Brutowinst % per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'Invoer_Producten'!O2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'Invoer_Producten'!$B$3:$B$12</f>
            </numRef>
          </cat>
          <val>
            <numRef>
              <f>'Invoer_Producten'!$O$3:$O$12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Brutowinst %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producten per status</a:t>
            </a:r>
          </a:p>
        </rich>
      </tx>
    </title>
    <plotArea>
      <pieChart>
        <varyColors val="1"/>
        <ser>
          <idx val="0"/>
          <order val="0"/>
          <tx>
            <strRef>
              <f>'Samenvatting'!B13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'Samenvatting'!$A$14:$A$16</f>
            </numRef>
          </cat>
          <val>
            <numRef>
              <f>'Samenvatting'!$B$14:$B$16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36</row>
      <rowOff>0</rowOff>
    </from>
    <ext cx="43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9" customWidth="1" min="4" max="4"/>
    <col width="20" customWidth="1" min="5" max="5"/>
    <col width="15" customWidth="1" min="6" max="6"/>
    <col width="16" customWidth="1" min="7" max="7"/>
    <col width="18" customWidth="1" min="8" max="8"/>
    <col width="20" customWidth="1" min="9" max="9"/>
    <col width="15" customWidth="1" min="10" max="10"/>
    <col width="15" customWidth="1" min="11" max="11"/>
    <col width="13" customWidth="1" min="12" max="12"/>
    <col width="24" customWidth="1" min="13" max="13"/>
    <col width="17" customWidth="1" min="14" max="14"/>
    <col width="13" customWidth="1" min="15" max="15"/>
    <col width="12" customWidth="1" min="16" max="16"/>
    <col width="18" customWidth="1" min="17" max="17"/>
    <col width="12" customWidth="1" min="18" max="18"/>
  </cols>
  <sheetData>
    <row r="1" ht="26" customHeight="1">
      <c r="A1" s="1" t="inlineStr">
        <is>
          <t>Productcalculatie Kostprijs - Invoer Producten</t>
        </is>
      </c>
    </row>
    <row r="2" ht="32" customHeight="1">
      <c r="A2" s="2" t="inlineStr">
        <is>
          <t>Productcode</t>
        </is>
      </c>
      <c r="B2" s="2" t="inlineStr">
        <is>
          <t>Productnaam</t>
        </is>
      </c>
      <c r="C2" s="2" t="inlineStr">
        <is>
          <t>Categorie</t>
        </is>
      </c>
      <c r="D2" s="2" t="inlineStr">
        <is>
          <t>Eenheid</t>
        </is>
      </c>
      <c r="E2" s="2" t="inlineStr">
        <is>
          <t>Verkoopprijs excl. btw</t>
        </is>
      </c>
      <c r="F2" s="2" t="inlineStr">
        <is>
          <t>Materiaalkosten</t>
        </is>
      </c>
      <c r="G2" s="2" t="inlineStr">
        <is>
          <t>Verpakkingskosten</t>
        </is>
      </c>
      <c r="H2" s="2" t="inlineStr">
        <is>
          <t>Directe arbeidskosten</t>
        </is>
      </c>
      <c r="I2" s="2" t="inlineStr">
        <is>
          <t>Machine-/overheadkosten</t>
        </is>
      </c>
      <c r="J2" s="2" t="inlineStr">
        <is>
          <t>Transportkosten</t>
        </is>
      </c>
      <c r="K2" s="2" t="inlineStr">
        <is>
          <t>Totale kostprijs</t>
        </is>
      </c>
      <c r="L2" s="2" t="inlineStr">
        <is>
          <t>Winstmarge %</t>
        </is>
      </c>
      <c r="M2" s="2" t="inlineStr">
        <is>
          <t>Verkoopprijs advies excl. btw</t>
        </is>
      </c>
      <c r="N2" s="2" t="inlineStr">
        <is>
          <t>Brutowinst per stuk</t>
        </is>
      </c>
      <c r="O2" s="2" t="inlineStr">
        <is>
          <t>Brutowinst %</t>
        </is>
      </c>
      <c r="P2" s="2" t="inlineStr">
        <is>
          <t>BTW-tarief</t>
        </is>
      </c>
      <c r="Q2" s="2" t="inlineStr">
        <is>
          <t>Verkoopprijs incl. btw</t>
        </is>
      </c>
      <c r="R2" s="2" t="inlineStr">
        <is>
          <t>Status</t>
        </is>
      </c>
    </row>
    <row r="3">
      <c r="A3" s="3" t="inlineStr">
        <is>
          <t>PRD-001</t>
        </is>
      </c>
      <c r="B3" s="4" t="inlineStr">
        <is>
          <t>Notitieboek A5</t>
        </is>
      </c>
      <c r="C3" s="4" t="inlineStr">
        <is>
          <t>Kantoorartikelen</t>
        </is>
      </c>
      <c r="D3" s="3" t="inlineStr">
        <is>
          <t>stuk</t>
        </is>
      </c>
      <c r="E3" s="5" t="n">
        <v>4.5</v>
      </c>
      <c r="F3" s="5" t="n">
        <v>1.1</v>
      </c>
      <c r="G3" s="5" t="n">
        <v>0.2</v>
      </c>
      <c r="H3" s="5" t="n">
        <v>0.4</v>
      </c>
      <c r="I3" s="5" t="n">
        <v>0.25</v>
      </c>
      <c r="J3" s="5" t="n">
        <v>0.15</v>
      </c>
      <c r="K3" s="6">
        <f>SUM(F3:J3)</f>
        <v/>
      </c>
      <c r="L3" s="7" t="n">
        <v>0.4</v>
      </c>
      <c r="M3" s="6">
        <f>IFERROR(K3/(1-L3),0)</f>
        <v/>
      </c>
      <c r="N3" s="6">
        <f>E3-K3</f>
        <v/>
      </c>
      <c r="O3" s="8">
        <f>IFERROR(N3/E3,0)</f>
        <v/>
      </c>
      <c r="P3" s="7" t="n">
        <v>0.09</v>
      </c>
      <c r="Q3" s="6">
        <f>E3*(1+P3)</f>
        <v/>
      </c>
      <c r="R3" s="3">
        <f>IF(O3&lt;0,"Negatief",IF(O3&lt;0.15,"Laag","Gezond"))</f>
        <v/>
      </c>
    </row>
    <row r="4">
      <c r="A4" s="9" t="inlineStr">
        <is>
          <t>PRD-002</t>
        </is>
      </c>
      <c r="B4" s="10" t="inlineStr">
        <is>
          <t>Herbruikbare waterfles</t>
        </is>
      </c>
      <c r="C4" s="10" t="inlineStr">
        <is>
          <t>Duurzaam</t>
        </is>
      </c>
      <c r="D4" s="9" t="inlineStr">
        <is>
          <t>stuk</t>
        </is>
      </c>
      <c r="E4" s="5" t="n">
        <v>9.949999999999999</v>
      </c>
      <c r="F4" s="5" t="n">
        <v>3.5</v>
      </c>
      <c r="G4" s="5" t="n">
        <v>0.4</v>
      </c>
      <c r="H4" s="5" t="n">
        <v>0.6</v>
      </c>
      <c r="I4" s="5" t="n">
        <v>0.5</v>
      </c>
      <c r="J4" s="5" t="n">
        <v>0.3</v>
      </c>
      <c r="K4" s="11">
        <f>SUM(F4:J4)</f>
        <v/>
      </c>
      <c r="L4" s="7" t="n">
        <v>0.35</v>
      </c>
      <c r="M4" s="11">
        <f>IFERROR(K4/(1-L4),0)</f>
        <v/>
      </c>
      <c r="N4" s="11">
        <f>E4-K4</f>
        <v/>
      </c>
      <c r="O4" s="12">
        <f>IFERROR(N4/E4,0)</f>
        <v/>
      </c>
      <c r="P4" s="7" t="n">
        <v>0.21</v>
      </c>
      <c r="Q4" s="11">
        <f>E4*(1+P4)</f>
        <v/>
      </c>
      <c r="R4" s="9">
        <f>IF(O4&lt;0,"Negatief",IF(O4&lt;0.15,"Laag","Gezond"))</f>
        <v/>
      </c>
    </row>
    <row r="5">
      <c r="A5" s="3" t="inlineStr">
        <is>
          <t>PRD-003</t>
        </is>
      </c>
      <c r="B5" s="4" t="inlineStr">
        <is>
          <t>Geschenkdoos premium</t>
        </is>
      </c>
      <c r="C5" s="4" t="inlineStr">
        <is>
          <t>Relatiegeschenk</t>
        </is>
      </c>
      <c r="D5" s="3" t="inlineStr">
        <is>
          <t>stuk</t>
        </is>
      </c>
      <c r="E5" s="5" t="n">
        <v>12.5</v>
      </c>
      <c r="F5" s="5" t="n">
        <v>4.2</v>
      </c>
      <c r="G5" s="5" t="n">
        <v>1.1</v>
      </c>
      <c r="H5" s="5" t="n">
        <v>0.8</v>
      </c>
      <c r="I5" s="5" t="n">
        <v>0.6</v>
      </c>
      <c r="J5" s="5" t="n">
        <v>0.4</v>
      </c>
      <c r="K5" s="6">
        <f>SUM(F5:J5)</f>
        <v/>
      </c>
      <c r="L5" s="7" t="n">
        <v>0.3</v>
      </c>
      <c r="M5" s="6">
        <f>IFERROR(K5/(1-L5),0)</f>
        <v/>
      </c>
      <c r="N5" s="6">
        <f>E5-K5</f>
        <v/>
      </c>
      <c r="O5" s="8">
        <f>IFERROR(N5/E5,0)</f>
        <v/>
      </c>
      <c r="P5" s="7" t="n">
        <v>0.21</v>
      </c>
      <c r="Q5" s="6">
        <f>E5*(1+P5)</f>
        <v/>
      </c>
      <c r="R5" s="3">
        <f>IF(O5&lt;0,"Negatief",IF(O5&lt;0.15,"Laag","Gezond"))</f>
        <v/>
      </c>
    </row>
    <row r="6">
      <c r="A6" s="9" t="inlineStr">
        <is>
          <t>PRD-004</t>
        </is>
      </c>
      <c r="B6" s="10" t="inlineStr">
        <is>
          <t>Koffiemok keramiek</t>
        </is>
      </c>
      <c r="C6" s="10" t="inlineStr">
        <is>
          <t>Keuken</t>
        </is>
      </c>
      <c r="D6" s="9" t="inlineStr">
        <is>
          <t>stuk</t>
        </is>
      </c>
      <c r="E6" s="5" t="n">
        <v>6.95</v>
      </c>
      <c r="F6" s="5" t="n">
        <v>2.1</v>
      </c>
      <c r="G6" s="5" t="n">
        <v>0.3</v>
      </c>
      <c r="H6" s="5" t="n">
        <v>0.5</v>
      </c>
      <c r="I6" s="5" t="n">
        <v>0.35</v>
      </c>
      <c r="J6" s="5" t="n">
        <v>0.25</v>
      </c>
      <c r="K6" s="11">
        <f>SUM(F6:J6)</f>
        <v/>
      </c>
      <c r="L6" s="7" t="n">
        <v>0.35</v>
      </c>
      <c r="M6" s="11">
        <f>IFERROR(K6/(1-L6),0)</f>
        <v/>
      </c>
      <c r="N6" s="11">
        <f>E6-K6</f>
        <v/>
      </c>
      <c r="O6" s="12">
        <f>IFERROR(N6/E6,0)</f>
        <v/>
      </c>
      <c r="P6" s="7" t="n">
        <v>0.21</v>
      </c>
      <c r="Q6" s="11">
        <f>E6*(1+P6)</f>
        <v/>
      </c>
      <c r="R6" s="9">
        <f>IF(O6&lt;0,"Negatief",IF(O6&lt;0.15,"Laag","Gezond"))</f>
        <v/>
      </c>
    </row>
    <row r="7">
      <c r="A7" s="3" t="inlineStr">
        <is>
          <t>PRD-005</t>
        </is>
      </c>
      <c r="B7" s="4" t="inlineStr">
        <is>
          <t>Laptopstandaard aluminium</t>
        </is>
      </c>
      <c r="C7" s="4" t="inlineStr">
        <is>
          <t>Elektronica</t>
        </is>
      </c>
      <c r="D7" s="3" t="inlineStr">
        <is>
          <t>stuk</t>
        </is>
      </c>
      <c r="E7" s="5" t="n">
        <v>15.5</v>
      </c>
      <c r="F7" s="5" t="n">
        <v>6.5</v>
      </c>
      <c r="G7" s="5" t="n">
        <v>0.7</v>
      </c>
      <c r="H7" s="5" t="n">
        <v>1.2</v>
      </c>
      <c r="I7" s="5" t="n">
        <v>0.9</v>
      </c>
      <c r="J7" s="5" t="n">
        <v>0.5</v>
      </c>
      <c r="K7" s="6">
        <f>SUM(F7:J7)</f>
        <v/>
      </c>
      <c r="L7" s="7" t="n">
        <v>0.2</v>
      </c>
      <c r="M7" s="6">
        <f>IFERROR(K7/(1-L7),0)</f>
        <v/>
      </c>
      <c r="N7" s="6">
        <f>E7-K7</f>
        <v/>
      </c>
      <c r="O7" s="8">
        <f>IFERROR(N7/E7,0)</f>
        <v/>
      </c>
      <c r="P7" s="7" t="n">
        <v>0.21</v>
      </c>
      <c r="Q7" s="6">
        <f>E7*(1+P7)</f>
        <v/>
      </c>
      <c r="R7" s="3">
        <f>IF(O7&lt;0,"Negatief",IF(O7&lt;0.15,"Laag","Gezond"))</f>
        <v/>
      </c>
    </row>
    <row r="8">
      <c r="A8" s="9" t="inlineStr">
        <is>
          <t>PRD-006</t>
        </is>
      </c>
      <c r="B8" s="10" t="inlineStr">
        <is>
          <t>LED-bureaulamp</t>
        </is>
      </c>
      <c r="C8" s="10" t="inlineStr">
        <is>
          <t>Verlichting</t>
        </is>
      </c>
      <c r="D8" s="9" t="inlineStr">
        <is>
          <t>stuk</t>
        </is>
      </c>
      <c r="E8" s="5" t="n">
        <v>14.95</v>
      </c>
      <c r="F8" s="5" t="n">
        <v>8.199999999999999</v>
      </c>
      <c r="G8" s="5" t="n">
        <v>0.6</v>
      </c>
      <c r="H8" s="5" t="n">
        <v>1.5</v>
      </c>
      <c r="I8" s="5" t="n">
        <v>1.1</v>
      </c>
      <c r="J8" s="5" t="n">
        <v>0.7</v>
      </c>
      <c r="K8" s="11">
        <f>SUM(F8:J8)</f>
        <v/>
      </c>
      <c r="L8" s="7" t="n">
        <v>0.25</v>
      </c>
      <c r="M8" s="11">
        <f>IFERROR(K8/(1-L8),0)</f>
        <v/>
      </c>
      <c r="N8" s="11">
        <f>E8-K8</f>
        <v/>
      </c>
      <c r="O8" s="12">
        <f>IFERROR(N8/E8,0)</f>
        <v/>
      </c>
      <c r="P8" s="7" t="n">
        <v>0.21</v>
      </c>
      <c r="Q8" s="11">
        <f>E8*(1+P8)</f>
        <v/>
      </c>
      <c r="R8" s="9">
        <f>IF(O8&lt;0,"Negatief",IF(O8&lt;0.15,"Laag","Gezond"))</f>
        <v/>
      </c>
    </row>
    <row r="9">
      <c r="A9" s="3" t="inlineStr">
        <is>
          <t>PRD-007</t>
        </is>
      </c>
      <c r="B9" s="4" t="inlineStr">
        <is>
          <t>Kaartenpakket relatiegeschenk</t>
        </is>
      </c>
      <c r="C9" s="4" t="inlineStr">
        <is>
          <t>Relatiegeschenk</t>
        </is>
      </c>
      <c r="D9" s="3" t="inlineStr">
        <is>
          <t>stuk</t>
        </is>
      </c>
      <c r="E9" s="5" t="n">
        <v>2.95</v>
      </c>
      <c r="F9" s="5" t="n">
        <v>0.8</v>
      </c>
      <c r="G9" s="5" t="n">
        <v>0.25</v>
      </c>
      <c r="H9" s="5" t="n">
        <v>0.2</v>
      </c>
      <c r="I9" s="5" t="n">
        <v>0.15</v>
      </c>
      <c r="J9" s="5" t="n">
        <v>0.1</v>
      </c>
      <c r="K9" s="6">
        <f>SUM(F9:J9)</f>
        <v/>
      </c>
      <c r="L9" s="7" t="n">
        <v>0.4</v>
      </c>
      <c r="M9" s="6">
        <f>IFERROR(K9/(1-L9),0)</f>
        <v/>
      </c>
      <c r="N9" s="6">
        <f>E9-K9</f>
        <v/>
      </c>
      <c r="O9" s="8">
        <f>IFERROR(N9/E9,0)</f>
        <v/>
      </c>
      <c r="P9" s="7" t="n">
        <v>0.09</v>
      </c>
      <c r="Q9" s="6">
        <f>E9*(1+P9)</f>
        <v/>
      </c>
      <c r="R9" s="3">
        <f>IF(O9&lt;0,"Negatief",IF(O9&lt;0.15,"Laag","Gezond"))</f>
        <v/>
      </c>
    </row>
    <row r="10">
      <c r="A10" s="9" t="inlineStr">
        <is>
          <t>PRD-008</t>
        </is>
      </c>
      <c r="B10" s="10" t="inlineStr">
        <is>
          <t>Eco-shopper tas</t>
        </is>
      </c>
      <c r="C10" s="10" t="inlineStr">
        <is>
          <t>Tassen</t>
        </is>
      </c>
      <c r="D10" s="9" t="inlineStr">
        <is>
          <t>stuk</t>
        </is>
      </c>
      <c r="E10" s="5" t="n">
        <v>2.5</v>
      </c>
      <c r="F10" s="5" t="n">
        <v>1.8</v>
      </c>
      <c r="G10" s="5" t="n">
        <v>0.2</v>
      </c>
      <c r="H10" s="5" t="n">
        <v>0.35</v>
      </c>
      <c r="I10" s="5" t="n">
        <v>0.25</v>
      </c>
      <c r="J10" s="5" t="n">
        <v>0.15</v>
      </c>
      <c r="K10" s="11">
        <f>SUM(F10:J10)</f>
        <v/>
      </c>
      <c r="L10" s="7" t="n">
        <v>0.3</v>
      </c>
      <c r="M10" s="11">
        <f>IFERROR(K10/(1-L10),0)</f>
        <v/>
      </c>
      <c r="N10" s="11">
        <f>E10-K10</f>
        <v/>
      </c>
      <c r="O10" s="12">
        <f>IFERROR(N10/E10,0)</f>
        <v/>
      </c>
      <c r="P10" s="7" t="n">
        <v>0.21</v>
      </c>
      <c r="Q10" s="11">
        <f>E10*(1+P10)</f>
        <v/>
      </c>
      <c r="R10" s="9">
        <f>IF(O10&lt;0,"Negatief",IF(O10&lt;0.15,"Laag","Gezond"))</f>
        <v/>
      </c>
    </row>
    <row r="11">
      <c r="A11" s="3" t="inlineStr">
        <is>
          <t>PRD-009</t>
        </is>
      </c>
      <c r="B11" s="4" t="inlineStr">
        <is>
          <t>Snijplank bamboe</t>
        </is>
      </c>
      <c r="C11" s="4" t="inlineStr">
        <is>
          <t>Keuken</t>
        </is>
      </c>
      <c r="D11" s="3" t="inlineStr">
        <is>
          <t>stuk</t>
        </is>
      </c>
      <c r="E11" s="5" t="n">
        <v>13.95</v>
      </c>
      <c r="F11" s="5" t="n">
        <v>5.5</v>
      </c>
      <c r="G11" s="5" t="n">
        <v>0.4</v>
      </c>
      <c r="H11" s="5" t="n">
        <v>0.7</v>
      </c>
      <c r="I11" s="5" t="n">
        <v>0.5</v>
      </c>
      <c r="J11" s="5" t="n">
        <v>0.35</v>
      </c>
      <c r="K11" s="6">
        <f>SUM(F11:J11)</f>
        <v/>
      </c>
      <c r="L11" s="7" t="n">
        <v>0.35</v>
      </c>
      <c r="M11" s="6">
        <f>IFERROR(K11/(1-L11),0)</f>
        <v/>
      </c>
      <c r="N11" s="6">
        <f>E11-K11</f>
        <v/>
      </c>
      <c r="O11" s="8">
        <f>IFERROR(N11/E11,0)</f>
        <v/>
      </c>
      <c r="P11" s="7" t="n">
        <v>0.21</v>
      </c>
      <c r="Q11" s="6">
        <f>E11*(1+P11)</f>
        <v/>
      </c>
      <c r="R11" s="3">
        <f>IF(O11&lt;0,"Negatief",IF(O11&lt;0.15,"Laag","Gezond"))</f>
        <v/>
      </c>
    </row>
    <row r="12">
      <c r="A12" s="9" t="inlineStr">
        <is>
          <t>PRD-010</t>
        </is>
      </c>
      <c r="B12" s="10" t="inlineStr">
        <is>
          <t>Thermosbeker RVS</t>
        </is>
      </c>
      <c r="C12" s="10" t="inlineStr">
        <is>
          <t>Drinkware</t>
        </is>
      </c>
      <c r="D12" s="9" t="inlineStr">
        <is>
          <t>stuk</t>
        </is>
      </c>
      <c r="E12" s="5" t="n">
        <v>11.95</v>
      </c>
      <c r="F12" s="5" t="n">
        <v>4.8</v>
      </c>
      <c r="G12" s="5" t="n">
        <v>0.35</v>
      </c>
      <c r="H12" s="5" t="n">
        <v>0.55</v>
      </c>
      <c r="I12" s="5" t="n">
        <v>0.45</v>
      </c>
      <c r="J12" s="5" t="n">
        <v>0.3</v>
      </c>
      <c r="K12" s="11">
        <f>SUM(F12:J12)</f>
        <v/>
      </c>
      <c r="L12" s="7" t="n">
        <v>0.35</v>
      </c>
      <c r="M12" s="11">
        <f>IFERROR(K12/(1-L12),0)</f>
        <v/>
      </c>
      <c r="N12" s="11">
        <f>E12-K12</f>
        <v/>
      </c>
      <c r="O12" s="12">
        <f>IFERROR(N12/E12,0)</f>
        <v/>
      </c>
      <c r="P12" s="7" t="n">
        <v>0.21</v>
      </c>
      <c r="Q12" s="11">
        <f>E12*(1+P12)</f>
        <v/>
      </c>
      <c r="R12" s="9">
        <f>IF(O12&lt;0,"Negatief",IF(O12&lt;0.15,"Laag","Gezond"))</f>
        <v/>
      </c>
    </row>
  </sheetData>
  <mergeCells count="1">
    <mergeCell ref="A1:R1"/>
  </mergeCells>
  <conditionalFormatting sqref="R3:R12">
    <cfRule type="expression" priority="1" dxfId="0" stopIfTrue="1">
      <formula>R3="Negatief"</formula>
    </cfRule>
    <cfRule type="expression" priority="2" dxfId="1" stopIfTrue="1">
      <formula>R3="Laag"</formula>
    </cfRule>
    <cfRule type="expression" priority="3" dxfId="2" stopIfTrue="1">
      <formula>R3="Gezond"</formula>
    </cfRule>
  </conditionalFormatting>
  <conditionalFormatting sqref="O3:O12">
    <cfRule type="expression" priority="4" dxfId="3">
      <formula>O3&lt;0</formula>
    </cfRule>
    <cfRule type="expression" priority="5" dxfId="4">
      <formula>O3&gt;=0.15</formula>
    </cfRule>
  </conditionalFormatting>
  <dataValidations count="1">
    <dataValidation sqref="P3:P12" showErrorMessage="1" showInputMessage="1" allowBlank="1" type="list">
      <formula1>"0,21,0,09"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15" customWidth="1" min="3" max="3"/>
    <col width="18" customWidth="1" min="4" max="4"/>
    <col width="42" customWidth="1" min="5" max="5"/>
  </cols>
  <sheetData>
    <row r="1" ht="24" customHeight="1">
      <c r="A1" s="1" t="inlineStr">
        <is>
          <t>Kostensoorten - Referentie</t>
        </is>
      </c>
    </row>
    <row r="2" ht="28" customHeight="1">
      <c r="A2" s="2" t="inlineStr">
        <is>
          <t>Kostensoort</t>
        </is>
      </c>
      <c r="B2" s="2" t="inlineStr">
        <is>
          <t>Omschrijving</t>
        </is>
      </c>
      <c r="C2" s="2" t="inlineStr">
        <is>
          <t>Vast/Variabel</t>
        </is>
      </c>
      <c r="D2" s="2" t="inlineStr">
        <is>
          <t>Standaard aandeel %</t>
        </is>
      </c>
      <c r="E2" s="2" t="inlineStr">
        <is>
          <t>Toelichting</t>
        </is>
      </c>
    </row>
    <row r="3">
      <c r="A3" s="4" t="inlineStr">
        <is>
          <t>Materiaalkosten</t>
        </is>
      </c>
      <c r="B3" s="4" t="inlineStr">
        <is>
          <t>Grondstoffen en onderdelen voor het product</t>
        </is>
      </c>
      <c r="C3" s="3" t="inlineStr">
        <is>
          <t>Variabel</t>
        </is>
      </c>
      <c r="D3" s="8" t="n">
        <v>0.45</v>
      </c>
      <c r="E3" s="4" t="inlineStr">
        <is>
          <t>Belangrijkste kostenpost bij fysieke producten</t>
        </is>
      </c>
    </row>
    <row r="4">
      <c r="A4" s="10" t="inlineStr">
        <is>
          <t>Verpakkingskosten</t>
        </is>
      </c>
      <c r="B4" s="10" t="inlineStr">
        <is>
          <t>Doos, label, opvulmateriaal</t>
        </is>
      </c>
      <c r="C4" s="9" t="inlineStr">
        <is>
          <t>Variabel</t>
        </is>
      </c>
      <c r="D4" s="12" t="n">
        <v>0.06</v>
      </c>
      <c r="E4" s="10" t="inlineStr">
        <is>
          <t>Afhankelijk van formaat en materiaal verpakking</t>
        </is>
      </c>
    </row>
    <row r="5">
      <c r="A5" s="4" t="inlineStr">
        <is>
          <t>Directe arbeidskosten</t>
        </is>
      </c>
      <c r="B5" s="4" t="inlineStr">
        <is>
          <t>Productie- en assemblage-uren</t>
        </is>
      </c>
      <c r="C5" s="3" t="inlineStr">
        <is>
          <t>Variabel</t>
        </is>
      </c>
      <c r="D5" s="8" t="n">
        <v>0.1</v>
      </c>
      <c r="E5" s="4" t="inlineStr">
        <is>
          <t>Uurtarief x benodigde tijd per stuk</t>
        </is>
      </c>
    </row>
    <row r="6">
      <c r="A6" s="10" t="inlineStr">
        <is>
          <t>Machine-/overheadkosten</t>
        </is>
      </c>
      <c r="B6" s="10" t="inlineStr">
        <is>
          <t>Afschrijving machines, huur, energie</t>
        </is>
      </c>
      <c r="C6" s="9" t="inlineStr">
        <is>
          <t>Vast</t>
        </is>
      </c>
      <c r="D6" s="12" t="n">
        <v>0.08</v>
      </c>
      <c r="E6" s="10" t="inlineStr">
        <is>
          <t>Verdeeld naar rato van productievolume</t>
        </is>
      </c>
    </row>
    <row r="7">
      <c r="A7" s="4" t="inlineStr">
        <is>
          <t>Transportkosten</t>
        </is>
      </c>
      <c r="B7" s="4" t="inlineStr">
        <is>
          <t>Interne en externe logistiek per stuk</t>
        </is>
      </c>
      <c r="C7" s="3" t="inlineStr">
        <is>
          <t>Variabel</t>
        </is>
      </c>
      <c r="D7" s="8" t="n">
        <v>0.05</v>
      </c>
      <c r="E7" s="4" t="inlineStr">
        <is>
          <t>Afhankelijk van gewicht, volume en afstand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Samenvatting &amp; Analyse - Productcalculatie</t>
        </is>
      </c>
    </row>
    <row r="2"/>
    <row r="3">
      <c r="A3" s="13" t="inlineStr">
        <is>
          <t>Kerncijfers</t>
        </is>
      </c>
    </row>
    <row r="4">
      <c r="A4" s="14" t="inlineStr">
        <is>
          <t>Aantal producten</t>
        </is>
      </c>
      <c r="B4" s="3">
        <f>COUNTA(Invoer_Producten!A3:A12)</f>
        <v/>
      </c>
    </row>
    <row r="5">
      <c r="A5" s="15" t="inlineStr">
        <is>
          <t>Gemiddelde kostprijs</t>
        </is>
      </c>
      <c r="B5" s="11">
        <f>IFERROR(AVERAGE(Invoer_Producten!K3:K12),0)</f>
        <v/>
      </c>
    </row>
    <row r="6">
      <c r="A6" s="14" t="inlineStr">
        <is>
          <t>Gemiddelde brutowinst %</t>
        </is>
      </c>
      <c r="B6" s="8">
        <f>IFERROR(AVERAGE(Invoer_Producten!O3:O12),0)</f>
        <v/>
      </c>
    </row>
    <row r="7">
      <c r="A7" s="15" t="inlineStr">
        <is>
          <t>Hoogste adviesprijs</t>
        </is>
      </c>
      <c r="B7" s="11">
        <f>IFERROR(MAX(Invoer_Producten!M3:M12),0)</f>
        <v/>
      </c>
    </row>
    <row r="8">
      <c r="A8" s="14" t="inlineStr">
        <is>
          <t>Laagste brutowinst %</t>
        </is>
      </c>
      <c r="B8" s="8">
        <f>IFERROR(MIN(Invoer_Producten!O3:O12),0)</f>
        <v/>
      </c>
    </row>
    <row r="9">
      <c r="A9" s="15" t="inlineStr">
        <is>
          <t>Aantal producten status Negatief</t>
        </is>
      </c>
      <c r="B9" s="9">
        <f>COUNTIF(Invoer_Producten!R3:R12,"Negatief")</f>
        <v/>
      </c>
    </row>
    <row r="10">
      <c r="A10" s="14" t="inlineStr">
        <is>
          <t>Totale verwachte winst (100 stuks/product)</t>
        </is>
      </c>
      <c r="B10" s="6">
        <f>IFERROR(SUM(Invoer_Producten!N3:N12)*100,0)</f>
        <v/>
      </c>
    </row>
    <row r="11"/>
    <row r="12"/>
    <row r="13">
      <c r="A13" s="13" t="inlineStr">
        <is>
          <t>Status verdeling</t>
        </is>
      </c>
    </row>
    <row r="14">
      <c r="A14" s="4" t="inlineStr">
        <is>
          <t>Gezond</t>
        </is>
      </c>
      <c r="B14" s="3">
        <f>COUNTIF(Invoer_Producten!R3:R12,"Gezond")</f>
        <v/>
      </c>
    </row>
    <row r="15">
      <c r="A15" s="10" t="inlineStr">
        <is>
          <t>Laag</t>
        </is>
      </c>
      <c r="B15" s="9">
        <f>COUNTIF(Invoer_Producten!R3:R12,"Laag")</f>
        <v/>
      </c>
    </row>
    <row r="16">
      <c r="A16" s="4" t="inlineStr">
        <is>
          <t>Negatief</t>
        </is>
      </c>
      <c r="B16" s="3">
        <f>COUNTIF(Invoer_Producten!R3:R12,"Negatief")</f>
        <v/>
      </c>
    </row>
  </sheetData>
  <mergeCells count="3">
    <mergeCell ref="A1:F1"/>
    <mergeCell ref="A3:B3"/>
    <mergeCell ref="A13:B13"/>
  </mergeCells>
  <conditionalFormatting sqref="B9">
    <cfRule type="expression" priority="1" dxfId="3">
      <formula>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55" customWidth="1" min="1" max="1"/>
    <col width="30" customWidth="1" min="2" max="2"/>
  </cols>
  <sheetData>
    <row r="1" ht="26" customHeight="1">
      <c r="A1" s="1" t="inlineStr">
        <is>
          <t>Instructies - Productcalculatie Kostprijs</t>
        </is>
      </c>
    </row>
    <row r="2"/>
    <row r="3">
      <c r="A3" s="16" t="inlineStr">
        <is>
          <t>Doel van dit sjabloon</t>
        </is>
      </c>
      <c r="B3" s="17" t="n"/>
    </row>
    <row r="4" ht="48" customHeight="1">
      <c r="A4" s="18" t="inlineStr">
        <is>
          <t>Dit sjabloon berekent per product de totale kostprijs, een adviesverkoopprijs en de brutowinst, op basis van materiaal-, verpakkings-, arbeids-, overhead- en transportkosten. Geschikt voor zzp'ers, eenmanszaken en mkb-productverkoop.</t>
        </is>
      </c>
      <c r="B4" s="17" t="n"/>
    </row>
    <row r="5"/>
    <row r="6">
      <c r="A6" s="16" t="inlineStr">
        <is>
          <t>Invullen Invoer_Producten</t>
        </is>
      </c>
      <c r="B6" s="17" t="n"/>
    </row>
    <row r="7" ht="48" customHeight="1">
      <c r="A7" s="18" t="inlineStr">
        <is>
          <t>Vul de gele cellen in: Verkoopprijs excl. btw, alle kostencomponenten, Winstmarge % en BTW-tarief. De overige kolommen (kostprijs, adviesprijs, brutowinst, status) worden automatisch berekend.</t>
        </is>
      </c>
      <c r="B7" s="17" t="n"/>
    </row>
    <row r="8"/>
    <row r="9">
      <c r="A9" s="16" t="inlineStr">
        <is>
          <t>Excl. / incl. btw</t>
        </is>
      </c>
      <c r="B9" s="17" t="n"/>
    </row>
    <row r="10" ht="48" customHeight="1">
      <c r="A10" s="18" t="inlineStr">
        <is>
          <t>'Excl. btw' is de prijs zonder omzetbelasting. 'Incl. btw' is de prijs die de eindklant betaalt, inclusief het toegepaste BTW-tarief (21% standaard, 9% voor bijvoorbeeld boeken/drukwerk).</t>
        </is>
      </c>
      <c r="B10" s="17" t="n"/>
    </row>
    <row r="11"/>
    <row r="12">
      <c r="A12" s="16" t="inlineStr">
        <is>
          <t>Berekening adviesprijs</t>
        </is>
      </c>
      <c r="B12" s="17" t="n"/>
    </row>
    <row r="13" ht="48" customHeight="1">
      <c r="A13" s="18" t="inlineStr">
        <is>
          <t>Verkoopprijs advies excl. btw = Totale kostprijs / (1 - Winstmarge %). Zo bereken je welke prijs nodig is om de gewenste marge te behalen, los van de werkelijk gehanteerde verkoopprijs.</t>
        </is>
      </c>
      <c r="B13" s="17" t="n"/>
    </row>
    <row r="14"/>
    <row r="15">
      <c r="A15" s="16" t="inlineStr">
        <is>
          <t>Brutowinst en status</t>
        </is>
      </c>
      <c r="B15" s="17" t="n"/>
    </row>
    <row r="16" ht="48" customHeight="1">
      <c r="A16" s="18" t="inlineStr">
        <is>
          <t>Brutowinst per stuk = Verkoopprijs excl. btw - Totale kostprijs. Brutowinst % = Brutowinst per stuk / Verkoopprijs excl. btw. Status is 'Negatief' bij een negatieve marge, 'Laag' bij minder dan 15% en 'Gezond' bij 15% of meer.</t>
        </is>
      </c>
      <c r="B16" s="17" t="n"/>
    </row>
    <row r="17"/>
    <row r="18">
      <c r="A18" s="16" t="inlineStr">
        <is>
          <t>Kleurcodering</t>
        </is>
      </c>
      <c r="B18" s="17" t="n"/>
    </row>
    <row r="19" ht="48" customHeight="1">
      <c r="A19" s="18" t="inlineStr">
        <is>
          <t>Rood = negatieve marge (verlies per stuk). Geel = lage marge, aandacht vereist. Groen = gezonde marge. Gele celvulling geeft aan welke velden handmatig ingevuld moeten worden.</t>
        </is>
      </c>
      <c r="B19" s="17" t="n"/>
    </row>
    <row r="20"/>
    <row r="21">
      <c r="A21" s="16" t="inlineStr">
        <is>
          <t>Kostensoorten</t>
        </is>
      </c>
      <c r="B21" s="17" t="n"/>
    </row>
    <row r="22" ht="48" customHeight="1">
      <c r="A22" s="18" t="inlineStr">
        <is>
          <t>Gebruik het blad Kostensoorten als naslagwerk voor de standaard kostencategorieën en hun typische aandeel in de kostprijs, ter ondersteuning bij het invullen van nieuwe producten.</t>
        </is>
      </c>
      <c r="B22" s="17" t="n"/>
    </row>
    <row r="23"/>
    <row r="24">
      <c r="A24" s="16" t="inlineStr">
        <is>
          <t>Samenvatting</t>
        </is>
      </c>
      <c r="B24" s="17" t="n"/>
    </row>
    <row r="25" ht="48" customHeight="1">
      <c r="A25" s="18" t="inlineStr">
        <is>
          <t>Het blad Samenvatting toont kerncijfers, statusverdeling en grafieken op basis van alle producten in Invoer_Producten. Deze cijfers werken automatisch bij zodra je gegevens aanpast.</t>
        </is>
      </c>
      <c r="B25" s="17" t="n"/>
    </row>
  </sheetData>
  <mergeCells count="17">
    <mergeCell ref="A1:B1"/>
    <mergeCell ref="A3:B3"/>
    <mergeCell ref="A4:B4"/>
    <mergeCell ref="A6:B6"/>
    <mergeCell ref="A7:B7"/>
    <mergeCell ref="A9:B9"/>
    <mergeCell ref="A10:B10"/>
    <mergeCell ref="A12:B12"/>
    <mergeCell ref="A13:B13"/>
    <mergeCell ref="A15:B15"/>
    <mergeCell ref="A16:B16"/>
    <mergeCell ref="A18:B18"/>
    <mergeCell ref="A19:B19"/>
    <mergeCell ref="A21:B21"/>
    <mergeCell ref="A22:B22"/>
    <mergeCell ref="A24:B24"/>
    <mergeCell ref="A25:B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2026-07-02T22:07:35Z</dcterms:created>
  <dcterms:modified xmlns:dcterms="http://purl.org/dc/terms/" xmlns:xsi="http://www.w3.org/2001/XMLSchema-instance" xsi:type="dcterms:W3CDTF">2026-07-02T22:07:35Z</dcterms:modified>
</cp:coreProperties>
</file>