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4.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ProefSaldibalans" sheetId="1" state="visible" r:id="rId1"/>
    <sheet xmlns:r="http://schemas.openxmlformats.org/officeDocument/2006/relationships" name="Rekeningkaart" sheetId="2" state="visible" r:id="rId2"/>
    <sheet xmlns:r="http://schemas.openxmlformats.org/officeDocument/2006/relationships" name="Dashboard" sheetId="3" state="visible" r:id="rId3"/>
    <sheet xmlns:r="http://schemas.openxmlformats.org/officeDocument/2006/relationships" name="Handleiding" sheetId="4" state="visible" r:id="rId4"/>
  </sheets>
  <definedNames/>
  <calcPr calcId="124519" fullCalcOnLoad="1"/>
</workbook>
</file>

<file path=xl/styles.xml><?xml version="1.0" encoding="utf-8"?>
<styleSheet xmlns="http://schemas.openxmlformats.org/spreadsheetml/2006/main">
  <numFmts count="2">
    <numFmt numFmtId="164" formatCode="&quot;€&quot; #.##0,00"/>
    <numFmt numFmtId="165" formatCode="DD-MM-JJJJ"/>
  </numFmts>
  <fonts count="7">
    <font>
      <name val="Calibri"/>
      <family val="2"/>
      <color theme="1"/>
      <sz val="11"/>
      <scheme val="minor"/>
    </font>
    <font>
      <b val="1"/>
      <color rgb="001E293B"/>
      <sz val="16"/>
    </font>
    <font>
      <b val="1"/>
      <color rgb="00FFFFFF"/>
      <sz val="11"/>
    </font>
    <font>
      <b val="1"/>
    </font>
    <font>
      <b val="1"/>
      <color rgb="001E293B"/>
      <sz val="13"/>
    </font>
    <font>
      <b val="1"/>
      <color rgb="00C8102E"/>
      <sz val="12"/>
    </font>
    <font>
      <b val="1"/>
      <color rgb="00FFFFFF"/>
    </font>
  </fonts>
  <fills count="8">
    <fill>
      <patternFill/>
    </fill>
    <fill>
      <patternFill patternType="gray125"/>
    </fill>
    <fill>
      <patternFill patternType="solid">
        <fgColor rgb="001E293B"/>
        <bgColor rgb="001E293B"/>
      </patternFill>
    </fill>
    <fill>
      <patternFill patternType="solid">
        <fgColor rgb="00FFFBEB"/>
        <bgColor rgb="00FFFBEB"/>
      </patternFill>
    </fill>
    <fill>
      <patternFill patternType="solid">
        <fgColor rgb="00FFFFFF"/>
        <bgColor rgb="00FFFFFF"/>
      </patternFill>
    </fill>
    <fill>
      <patternFill patternType="solid">
        <fgColor rgb="00F8FAFC"/>
        <bgColor rgb="00F8FAFC"/>
      </patternFill>
    </fill>
    <fill>
      <patternFill patternType="solid">
        <fgColor rgb="00E2E8F0"/>
        <bgColor rgb="00E2E8F0"/>
      </patternFill>
    </fill>
    <fill>
      <patternFill patternType="solid">
        <fgColor rgb="00C8102E"/>
        <bgColor rgb="00C8102E"/>
      </patternFill>
    </fill>
  </fills>
  <borders count="2">
    <border>
      <left/>
      <right/>
      <top/>
      <bottom/>
      <diagonal/>
    </border>
    <border>
      <left style="thin">
        <color rgb="00D1D5DB"/>
      </left>
      <right style="thin">
        <color rgb="00D1D5DB"/>
      </right>
      <top style="thin">
        <color rgb="00D1D5DB"/>
      </top>
      <bottom style="thin">
        <color rgb="00D1D5DB"/>
      </bottom>
    </border>
  </borders>
  <cellStyleXfs count="1">
    <xf numFmtId="0" fontId="0" fillId="0" borderId="0"/>
  </cellStyleXfs>
  <cellXfs count="26">
    <xf numFmtId="0" fontId="0" fillId="0" borderId="0" pivotButton="0" quotePrefix="0" xfId="0"/>
    <xf numFmtId="0" fontId="1" fillId="0" borderId="0" applyAlignment="1" pivotButton="0" quotePrefix="0" xfId="0">
      <alignment horizontal="left" vertical="center"/>
    </xf>
    <xf numFmtId="0" fontId="2" fillId="2" borderId="1" applyAlignment="1" pivotButton="0" quotePrefix="0" xfId="0">
      <alignment horizontal="center" vertical="center"/>
    </xf>
    <xf numFmtId="0" fontId="0" fillId="4" borderId="1" pivotButton="0" quotePrefix="0" xfId="0"/>
    <xf numFmtId="164" fontId="0" fillId="3" borderId="1" pivotButton="0" quotePrefix="0" xfId="0"/>
    <xf numFmtId="164" fontId="0" fillId="4" borderId="1" pivotButton="0" quotePrefix="0" xfId="0"/>
    <xf numFmtId="0" fontId="0" fillId="3" borderId="1" pivotButton="0" quotePrefix="0" xfId="0"/>
    <xf numFmtId="0" fontId="0" fillId="5" borderId="1" pivotButton="0" quotePrefix="0" xfId="0"/>
    <xf numFmtId="164" fontId="0" fillId="5" borderId="1" pivotButton="0" quotePrefix="0" xfId="0"/>
    <xf numFmtId="0" fontId="3" fillId="6" borderId="1" pivotButton="0" quotePrefix="0" xfId="0"/>
    <xf numFmtId="0" fontId="0" fillId="6" borderId="1" pivotButton="0" quotePrefix="0" xfId="0"/>
    <xf numFmtId="164" fontId="3" fillId="6" borderId="1" pivotButton="0" quotePrefix="0" xfId="0"/>
    <xf numFmtId="0" fontId="1" fillId="0" borderId="0" pivotButton="0" quotePrefix="0" xfId="0"/>
    <xf numFmtId="0" fontId="2" fillId="7" borderId="0" pivotButton="0" quotePrefix="0" xfId="0"/>
    <xf numFmtId="0" fontId="3" fillId="0" borderId="1" pivotButton="0" quotePrefix="0" xfId="0"/>
    <xf numFmtId="164" fontId="3" fillId="0" borderId="1" pivotButton="0" quotePrefix="0" xfId="0"/>
    <xf numFmtId="165" fontId="0" fillId="4" borderId="1" pivotButton="0" quotePrefix="0" xfId="0"/>
    <xf numFmtId="165" fontId="0" fillId="5" borderId="1" pivotButton="0" quotePrefix="0" xfId="0"/>
    <xf numFmtId="0" fontId="2" fillId="7" borderId="1" applyAlignment="1" pivotButton="0" quotePrefix="0" xfId="0">
      <alignment horizontal="center" vertical="center"/>
    </xf>
    <xf numFmtId="164" fontId="4" fillId="5" borderId="1" applyAlignment="1" pivotButton="0" quotePrefix="0" xfId="0">
      <alignment horizontal="center" vertical="center"/>
    </xf>
    <xf numFmtId="0" fontId="4" fillId="5" borderId="1" applyAlignment="1" pivotButton="0" quotePrefix="0" xfId="0">
      <alignment horizontal="center" vertical="center"/>
    </xf>
    <xf numFmtId="9" fontId="4" fillId="5" borderId="1" applyAlignment="1" pivotButton="0" quotePrefix="0" xfId="0">
      <alignment horizontal="center" vertical="center"/>
    </xf>
    <xf numFmtId="0" fontId="5" fillId="0" borderId="0" pivotButton="0" quotePrefix="0" xfId="0"/>
    <xf numFmtId="0" fontId="6" fillId="7" borderId="1" applyAlignment="1" pivotButton="0" quotePrefix="0" xfId="0">
      <alignment horizontal="left" vertical="center" wrapText="1"/>
    </xf>
    <xf numFmtId="0" fontId="0" fillId="4" borderId="1" applyAlignment="1" pivotButton="0" quotePrefix="0" xfId="0">
      <alignment horizontal="left" vertical="center" wrapText="1"/>
    </xf>
    <xf numFmtId="0" fontId="0" fillId="5" borderId="1" applyAlignment="1" pivotButton="0" quotePrefix="0" xfId="0">
      <alignment horizontal="left" vertical="center" wrapText="1"/>
    </xf>
  </cellXfs>
  <cellStyles count="1">
    <cellStyle name="Normal" xfId="0" builtinId="0" hidden="0"/>
  </cellStyles>
  <dxfs count="2">
    <dxf>
      <font>
        <b val="1"/>
        <color rgb="00DC2626"/>
      </font>
      <fill>
        <patternFill patternType="solid">
          <fgColor rgb="00FEE2E2"/>
          <bgColor rgb="00FEE2E2"/>
        </patternFill>
      </fill>
    </dxf>
    <dxf>
      <font>
        <b val="1"/>
        <color rgb="0016A34A"/>
      </font>
      <fill>
        <patternFill patternType="solid">
          <fgColor rgb="00DCFCE7"/>
          <bgColor rgb="00DCFCE7"/>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styles" Target="styles.xml" Id="rId5"/><Relationship Type="http://schemas.openxmlformats.org/officeDocument/2006/relationships/theme" Target="theme/theme1.xml" Id="rId6"/></Relationships>
</file>

<file path=xl/charts/chart1.xml><?xml version="1.0" encoding="utf-8"?>
<chartSpace xmlns="http://schemas.openxmlformats.org/drawingml/2006/chart">
  <chart>
    <title>
      <tx>
        <rich>
          <a:bodyPr xmlns:a="http://schemas.openxmlformats.org/drawingml/2006/main"/>
          <a:p xmlns:a="http://schemas.openxmlformats.org/drawingml/2006/main">
            <a:pPr>
              <a:defRPr/>
            </a:pPr>
            <a:r>
              <a:t>Debet vs Credit per categorie</a:t>
            </a:r>
          </a:p>
        </rich>
      </tx>
    </title>
    <plotArea>
      <barChart>
        <barDir val="col"/>
        <grouping val="clustered"/>
        <ser>
          <idx val="0"/>
          <order val="0"/>
          <tx>
            <strRef>
              <f>'Dashboard'!B7</f>
            </strRef>
          </tx>
          <spPr>
            <a:solidFill xmlns:a="http://schemas.openxmlformats.org/drawingml/2006/main">
              <a:srgbClr val="0F766E"/>
            </a:solidFill>
            <a:ln xmlns:a="http://schemas.openxmlformats.org/drawingml/2006/main">
              <a:prstDash val="solid"/>
            </a:ln>
          </spPr>
          <cat>
            <numRef>
              <f>'Dashboard'!$A$8:$A$13</f>
            </numRef>
          </cat>
          <val>
            <numRef>
              <f>'Dashboard'!$B$8:$B$13</f>
            </numRef>
          </val>
        </ser>
        <ser>
          <idx val="1"/>
          <order val="1"/>
          <tx>
            <strRef>
              <f>'Dashboard'!C7</f>
            </strRef>
          </tx>
          <spPr>
            <a:solidFill xmlns:a="http://schemas.openxmlformats.org/drawingml/2006/main">
              <a:srgbClr val="C8102E"/>
            </a:solidFill>
            <a:ln xmlns:a="http://schemas.openxmlformats.org/drawingml/2006/main">
              <a:prstDash val="solid"/>
            </a:ln>
          </spPr>
          <cat>
            <numRef>
              <f>'Dashboard'!$A$8:$A$13</f>
            </numRef>
          </cat>
          <val>
            <numRef>
              <f>'Dashboard'!$C$8:$C$13</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Categorie</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Bedrag (€)</a:t>
                </a:r>
              </a:p>
            </rich>
          </tx>
        </title>
        <majorTickMark val="none"/>
        <minorTickMark val="none"/>
        <crossAx val="10"/>
      </valAx>
    </plotArea>
    <legend>
      <legendPos val="r"/>
    </legend>
    <plotVisOnly val="1"/>
    <dispBlanksAs val="gap"/>
  </chart>
</chartSpace>
</file>

<file path=xl/charts/chart2.xml><?xml version="1.0" encoding="utf-8"?>
<chartSpace xmlns="http://schemas.openxmlformats.org/drawingml/2006/chart">
  <chart>
    <title>
      <tx>
        <rich>
          <a:bodyPr xmlns:a="http://schemas.openxmlformats.org/drawingml/2006/main"/>
          <a:p xmlns:a="http://schemas.openxmlformats.org/drawingml/2006/main">
            <a:pPr>
              <a:defRPr/>
            </a:pPr>
            <a:r>
              <a:t>Verdeling eindbalans per categorie</a:t>
            </a:r>
          </a:p>
        </rich>
      </tx>
    </title>
    <plotArea>
      <pieChart>
        <varyColors val="1"/>
        <ser>
          <idx val="0"/>
          <order val="0"/>
          <tx>
            <strRef>
              <f>'Dashboard'!D7</f>
            </strRef>
          </tx>
          <spPr>
            <a:ln xmlns:a="http://schemas.openxmlformats.org/drawingml/2006/main">
              <a:prstDash val="solid"/>
            </a:ln>
          </spPr>
          <cat>
            <numRef>
              <f>'Dashboard'!$A$8:$A$13</f>
            </numRef>
          </cat>
          <val>
            <numRef>
              <f>'Dashboard'!$D$8:$D$13</f>
            </numRef>
          </val>
        </ser>
        <firstSliceAng val="0"/>
      </pieChart>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xl/charts/chart1.xml" Id="rId1"/><Relationship Type="http://schemas.openxmlformats.org/officeDocument/2006/relationships/chart" Target="/xl/charts/chart2.xml" Id="rId2"/></Relationships>
</file>

<file path=xl/drawings/drawing1.xml><?xml version="1.0" encoding="utf-8"?>
<wsDr xmlns="http://schemas.openxmlformats.org/drawingml/2006/spreadsheetDrawing">
  <oneCellAnchor>
    <from>
      <col>5</col>
      <colOff>0</colOff>
      <row>6</row>
      <rowOff>0</rowOff>
    </from>
    <ext cx="576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oneCellAnchor>
    <from>
      <col>5</col>
      <colOff>0</colOff>
      <row>21</row>
      <rowOff>0</rowOff>
    </from>
    <ext cx="5760000" cy="3240000"/>
    <graphicFrame>
      <nvGraphicFramePr>
        <cNvPr id="2" name="Chart 2"/>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graphicFrame>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Relationships xmlns="http://schemas.openxmlformats.org/package/2006/relationships"><Relationship Type="http://schemas.openxmlformats.org/officeDocument/2006/relationships/drawing" Target="/xl/drawings/drawing1.xml" Id="rId1"/></Relationships>
</file>

<file path=xl/worksheets/sheet1.xml><?xml version="1.0" encoding="utf-8"?>
<worksheet xmlns="http://schemas.openxmlformats.org/spreadsheetml/2006/main">
  <sheetPr>
    <outlinePr summaryBelow="1" summaryRight="1"/>
    <pageSetUpPr/>
  </sheetPr>
  <dimension ref="A1:M14"/>
  <sheetViews>
    <sheetView workbookViewId="0">
      <pane ySplit="3" topLeftCell="A4" activePane="bottomLeft" state="frozen"/>
      <selection pane="bottomLeft" activeCell="A1" sqref="A1"/>
    </sheetView>
  </sheetViews>
  <sheetFormatPr baseColWidth="8" defaultRowHeight="15"/>
  <cols>
    <col width="16" customWidth="1" min="1" max="1"/>
    <col width="24" customWidth="1" min="2" max="2"/>
    <col width="14" customWidth="1" min="3" max="3"/>
    <col width="16" customWidth="1" min="4" max="4"/>
    <col width="16" customWidth="1" min="5" max="5"/>
    <col width="15" customWidth="1" min="6" max="6"/>
    <col width="15" customWidth="1" min="7" max="7"/>
    <col width="16" customWidth="1" min="8" max="8"/>
    <col width="16" customWidth="1" min="9" max="9"/>
    <col width="13" customWidth="1" min="10" max="10"/>
    <col width="13" customWidth="1" min="11" max="11"/>
    <col width="26" customWidth="1" min="12" max="12"/>
    <col width="15" customWidth="1" min="13" max="13"/>
  </cols>
  <sheetData>
    <row r="1" ht="26" customHeight="1">
      <c r="A1" s="1" t="inlineStr">
        <is>
          <t>Proef- en saldibalans 2026 - Fictieve onderneming B.V.</t>
        </is>
      </c>
    </row>
    <row r="2"/>
    <row r="3">
      <c r="A3" s="2" t="inlineStr">
        <is>
          <t>Rekeningnummer</t>
        </is>
      </c>
      <c r="B3" s="2" t="inlineStr">
        <is>
          <t>Rekeningnaam</t>
        </is>
      </c>
      <c r="C3" s="2" t="inlineStr">
        <is>
          <t>Categorie</t>
        </is>
      </c>
      <c r="D3" s="2" t="inlineStr">
        <is>
          <t>Debet beginbalans</t>
        </is>
      </c>
      <c r="E3" s="2" t="inlineStr">
        <is>
          <t>Credit beginbalans</t>
        </is>
      </c>
      <c r="F3" s="2" t="inlineStr">
        <is>
          <t>Debet mutaties</t>
        </is>
      </c>
      <c r="G3" s="2" t="inlineStr">
        <is>
          <t>Credit mutaties</t>
        </is>
      </c>
      <c r="H3" s="2" t="inlineStr">
        <is>
          <t>Debet eindbalans</t>
        </is>
      </c>
      <c r="I3" s="2" t="inlineStr">
        <is>
          <t>Credit eindbalans</t>
        </is>
      </c>
      <c r="J3" s="2" t="inlineStr">
        <is>
          <t>Saldo</t>
        </is>
      </c>
      <c r="K3" s="2" t="inlineStr">
        <is>
          <t>Controle</t>
        </is>
      </c>
      <c r="L3" s="2" t="inlineStr">
        <is>
          <t>Opmerking</t>
        </is>
      </c>
      <c r="M3" s="2" t="inlineStr">
        <is>
          <t>Abs. saldo (hulp)</t>
        </is>
      </c>
    </row>
    <row r="4">
      <c r="A4" s="3" t="inlineStr">
        <is>
          <t>1000</t>
        </is>
      </c>
      <c r="B4" s="3" t="inlineStr">
        <is>
          <t>Kas</t>
        </is>
      </c>
      <c r="C4" s="3" t="inlineStr">
        <is>
          <t>Activa</t>
        </is>
      </c>
      <c r="D4" s="4" t="n">
        <v>5000</v>
      </c>
      <c r="E4" s="4" t="n">
        <v>5000</v>
      </c>
      <c r="F4" s="4" t="n">
        <v>1200</v>
      </c>
      <c r="G4" s="4" t="n">
        <v>1200</v>
      </c>
      <c r="H4" s="5">
        <f>D4+F4</f>
        <v/>
      </c>
      <c r="I4" s="5">
        <f>E4+G4</f>
        <v/>
      </c>
      <c r="J4" s="5">
        <f>H4-I4</f>
        <v/>
      </c>
      <c r="K4" s="3">
        <f>IF(ABS(J4)=0,"In balans","Verschil")</f>
        <v/>
      </c>
      <c r="L4" s="6" t="inlineStr"/>
      <c r="M4" s="5">
        <f>ABS(J4)</f>
        <v/>
      </c>
    </row>
    <row r="5">
      <c r="A5" s="7" t="inlineStr">
        <is>
          <t>1100</t>
        </is>
      </c>
      <c r="B5" s="7" t="inlineStr">
        <is>
          <t>Bank</t>
        </is>
      </c>
      <c r="C5" s="7" t="inlineStr">
        <is>
          <t>Activa</t>
        </is>
      </c>
      <c r="D5" s="4" t="n">
        <v>45000</v>
      </c>
      <c r="E5" s="4" t="n">
        <v>45000</v>
      </c>
      <c r="F5" s="4" t="n">
        <v>18500</v>
      </c>
      <c r="G5" s="4" t="n">
        <v>18500</v>
      </c>
      <c r="H5" s="8">
        <f>D5+F5</f>
        <v/>
      </c>
      <c r="I5" s="8">
        <f>E5+G5</f>
        <v/>
      </c>
      <c r="J5" s="8">
        <f>H5-I5</f>
        <v/>
      </c>
      <c r="K5" s="7">
        <f>IF(ABS(J5)=0,"In balans","Verschil")</f>
        <v/>
      </c>
      <c r="L5" s="6" t="inlineStr"/>
      <c r="M5" s="8">
        <f>ABS(J5)</f>
        <v/>
      </c>
    </row>
    <row r="6">
      <c r="A6" s="3" t="inlineStr">
        <is>
          <t>1300</t>
        </is>
      </c>
      <c r="B6" s="3" t="inlineStr">
        <is>
          <t>Debiteuren</t>
        </is>
      </c>
      <c r="C6" s="3" t="inlineStr">
        <is>
          <t>Activa</t>
        </is>
      </c>
      <c r="D6" s="4" t="n">
        <v>18000</v>
      </c>
      <c r="E6" s="4" t="n">
        <v>18000</v>
      </c>
      <c r="F6" s="4" t="n">
        <v>9200</v>
      </c>
      <c r="G6" s="4" t="n">
        <v>9200</v>
      </c>
      <c r="H6" s="5">
        <f>D6+F6</f>
        <v/>
      </c>
      <c r="I6" s="5">
        <f>E6+G6</f>
        <v/>
      </c>
      <c r="J6" s="5">
        <f>H6-I6</f>
        <v/>
      </c>
      <c r="K6" s="3">
        <f>IF(ABS(J6)=0,"In balans","Verschil")</f>
        <v/>
      </c>
      <c r="L6" s="6" t="inlineStr"/>
      <c r="M6" s="5">
        <f>ABS(J6)</f>
        <v/>
      </c>
    </row>
    <row r="7">
      <c r="A7" s="7" t="inlineStr">
        <is>
          <t>1600</t>
        </is>
      </c>
      <c r="B7" s="7" t="inlineStr">
        <is>
          <t>Voorraad</t>
        </is>
      </c>
      <c r="C7" s="7" t="inlineStr">
        <is>
          <t>Voorraad</t>
        </is>
      </c>
      <c r="D7" s="4" t="n">
        <v>32000</v>
      </c>
      <c r="E7" s="4" t="n">
        <v>32000</v>
      </c>
      <c r="F7" s="4" t="n">
        <v>6400</v>
      </c>
      <c r="G7" s="4" t="n">
        <v>6400</v>
      </c>
      <c r="H7" s="8">
        <f>D7+F7</f>
        <v/>
      </c>
      <c r="I7" s="8">
        <f>E7+G7</f>
        <v/>
      </c>
      <c r="J7" s="8">
        <f>H7-I7</f>
        <v/>
      </c>
      <c r="K7" s="7">
        <f>IF(ABS(J7)=0,"In balans","Verschil")</f>
        <v/>
      </c>
      <c r="L7" s="6" t="inlineStr"/>
      <c r="M7" s="8">
        <f>ABS(J7)</f>
        <v/>
      </c>
    </row>
    <row r="8">
      <c r="A8" s="3" t="inlineStr">
        <is>
          <t>1601</t>
        </is>
      </c>
      <c r="B8" s="3" t="inlineStr">
        <is>
          <t>Nog te ontvangen btw</t>
        </is>
      </c>
      <c r="C8" s="3" t="inlineStr">
        <is>
          <t>Belastingen</t>
        </is>
      </c>
      <c r="D8" s="4" t="n">
        <v>2100</v>
      </c>
      <c r="E8" s="4" t="n">
        <v>2100</v>
      </c>
      <c r="F8" s="4" t="n">
        <v>950</v>
      </c>
      <c r="G8" s="4" t="n">
        <v>950</v>
      </c>
      <c r="H8" s="5">
        <f>D8+F8</f>
        <v/>
      </c>
      <c r="I8" s="5">
        <f>E8+G8</f>
        <v/>
      </c>
      <c r="J8" s="5">
        <f>H8-I8</f>
        <v/>
      </c>
      <c r="K8" s="3">
        <f>IF(ABS(J8)=0,"In balans","Verschil")</f>
        <v/>
      </c>
      <c r="L8" s="6" t="inlineStr"/>
      <c r="M8" s="5">
        <f>ABS(J8)</f>
        <v/>
      </c>
    </row>
    <row r="9">
      <c r="A9" s="7" t="inlineStr">
        <is>
          <t>2000</t>
        </is>
      </c>
      <c r="B9" s="7" t="inlineStr">
        <is>
          <t>Crediteuren</t>
        </is>
      </c>
      <c r="C9" s="7" t="inlineStr">
        <is>
          <t>Passiva</t>
        </is>
      </c>
      <c r="D9" s="4" t="n">
        <v>27500</v>
      </c>
      <c r="E9" s="4" t="n">
        <v>27500</v>
      </c>
      <c r="F9" s="4" t="n">
        <v>4100</v>
      </c>
      <c r="G9" s="4" t="n">
        <v>4100</v>
      </c>
      <c r="H9" s="8">
        <f>D9+F9</f>
        <v/>
      </c>
      <c r="I9" s="8">
        <f>E9+G9</f>
        <v/>
      </c>
      <c r="J9" s="8">
        <f>H9-I9</f>
        <v/>
      </c>
      <c r="K9" s="7">
        <f>IF(ABS(J9)=0,"In balans","Verschil")</f>
        <v/>
      </c>
      <c r="L9" s="6" t="inlineStr"/>
      <c r="M9" s="8">
        <f>ABS(J9)</f>
        <v/>
      </c>
    </row>
    <row r="10">
      <c r="A10" s="3" t="inlineStr">
        <is>
          <t>4000</t>
        </is>
      </c>
      <c r="B10" s="3" t="inlineStr">
        <is>
          <t>Omzet goederen</t>
        </is>
      </c>
      <c r="C10" s="3" t="inlineStr">
        <is>
          <t>Omzet</t>
        </is>
      </c>
      <c r="D10" s="4" t="n">
        <v>125000</v>
      </c>
      <c r="E10" s="4" t="n">
        <v>125000</v>
      </c>
      <c r="F10" s="4" t="n">
        <v>32000</v>
      </c>
      <c r="G10" s="4" t="n">
        <v>31500</v>
      </c>
      <c r="H10" s="5">
        <f>D10+F10</f>
        <v/>
      </c>
      <c r="I10" s="5">
        <f>E10+G10</f>
        <v/>
      </c>
      <c r="J10" s="5">
        <f>H10-I10</f>
        <v/>
      </c>
      <c r="K10" s="3">
        <f>IF(ABS(J10)=0,"In balans","Verschil")</f>
        <v/>
      </c>
      <c r="L10" s="6" t="inlineStr"/>
      <c r="M10" s="5">
        <f>ABS(J10)</f>
        <v/>
      </c>
    </row>
    <row r="11">
      <c r="A11" s="7" t="inlineStr">
        <is>
          <t>7000</t>
        </is>
      </c>
      <c r="B11" s="7" t="inlineStr">
        <is>
          <t>Verkoopkosten</t>
        </is>
      </c>
      <c r="C11" s="7" t="inlineStr">
        <is>
          <t>Kosten</t>
        </is>
      </c>
      <c r="D11" s="4" t="n">
        <v>8600</v>
      </c>
      <c r="E11" s="4" t="n">
        <v>8600</v>
      </c>
      <c r="F11" s="4" t="n">
        <v>2100</v>
      </c>
      <c r="G11" s="4" t="n">
        <v>2100</v>
      </c>
      <c r="H11" s="8">
        <f>D11+F11</f>
        <v/>
      </c>
      <c r="I11" s="8">
        <f>E11+G11</f>
        <v/>
      </c>
      <c r="J11" s="8">
        <f>H11-I11</f>
        <v/>
      </c>
      <c r="K11" s="7">
        <f>IF(ABS(J11)=0,"In balans","Verschil")</f>
        <v/>
      </c>
      <c r="L11" s="6" t="inlineStr"/>
      <c r="M11" s="8">
        <f>ABS(J11)</f>
        <v/>
      </c>
    </row>
    <row r="12">
      <c r="A12" s="3" t="inlineStr">
        <is>
          <t>8000</t>
        </is>
      </c>
      <c r="B12" s="3" t="inlineStr">
        <is>
          <t>Kantoorkosten</t>
        </is>
      </c>
      <c r="C12" s="3" t="inlineStr">
        <is>
          <t>Kosten</t>
        </is>
      </c>
      <c r="D12" s="4" t="n">
        <v>4300</v>
      </c>
      <c r="E12" s="4" t="n">
        <v>4300</v>
      </c>
      <c r="F12" s="4" t="n">
        <v>1750</v>
      </c>
      <c r="G12" s="4" t="n">
        <v>1600</v>
      </c>
      <c r="H12" s="5">
        <f>D12+F12</f>
        <v/>
      </c>
      <c r="I12" s="5">
        <f>E12+G12</f>
        <v/>
      </c>
      <c r="J12" s="5">
        <f>H12-I12</f>
        <v/>
      </c>
      <c r="K12" s="3">
        <f>IF(ABS(J12)=0,"In balans","Verschil")</f>
        <v/>
      </c>
      <c r="L12" s="6" t="inlineStr"/>
      <c r="M12" s="5">
        <f>ABS(J12)</f>
        <v/>
      </c>
    </row>
    <row r="13">
      <c r="A13" s="7" t="inlineStr">
        <is>
          <t>9000</t>
        </is>
      </c>
      <c r="B13" s="7" t="inlineStr">
        <is>
          <t>Grootboekresultaat</t>
        </is>
      </c>
      <c r="C13" s="7" t="inlineStr">
        <is>
          <t>Passiva</t>
        </is>
      </c>
      <c r="D13" s="4" t="n">
        <v>0</v>
      </c>
      <c r="E13" s="4" t="n">
        <v>0</v>
      </c>
      <c r="F13" s="4" t="n">
        <v>0</v>
      </c>
      <c r="G13" s="4" t="n">
        <v>0</v>
      </c>
      <c r="H13" s="8">
        <f>D13+F13</f>
        <v/>
      </c>
      <c r="I13" s="8">
        <f>E13+G13</f>
        <v/>
      </c>
      <c r="J13" s="8">
        <f>H13-I13</f>
        <v/>
      </c>
      <c r="K13" s="7">
        <f>IF(ABS(J13)=0,"In balans","Verschil")</f>
        <v/>
      </c>
      <c r="L13" s="6" t="inlineStr"/>
      <c r="M13" s="8">
        <f>ABS(J13)</f>
        <v/>
      </c>
    </row>
    <row r="14">
      <c r="A14" s="9" t="inlineStr">
        <is>
          <t>Totaal</t>
        </is>
      </c>
      <c r="B14" s="10" t="n"/>
      <c r="C14" s="10" t="n"/>
      <c r="D14" s="11">
        <f>SUM(D4:D13)</f>
        <v/>
      </c>
      <c r="E14" s="11">
        <f>SUM(E4:E13)</f>
        <v/>
      </c>
      <c r="F14" s="11">
        <f>SUM(F4:F13)</f>
        <v/>
      </c>
      <c r="G14" s="11">
        <f>SUM(G4:G13)</f>
        <v/>
      </c>
      <c r="H14" s="11">
        <f>SUM(H4:H13)</f>
        <v/>
      </c>
      <c r="I14" s="11">
        <f>SUM(I4:I13)</f>
        <v/>
      </c>
      <c r="J14" s="11">
        <f>SUM(J4:J13)</f>
        <v/>
      </c>
      <c r="K14" s="9">
        <f>IF(ABS(J14)=0,"In balans","Verschil")</f>
        <v/>
      </c>
      <c r="L14" s="10" t="n"/>
      <c r="M14" s="11">
        <f>SUM(M4:M13)</f>
        <v/>
      </c>
    </row>
  </sheetData>
  <mergeCells count="1">
    <mergeCell ref="A1:M1"/>
  </mergeCells>
  <conditionalFormatting sqref="K4:K14">
    <cfRule type="expression" priority="1" dxfId="0" stopIfTrue="1">
      <formula>K4="Verschil"</formula>
    </cfRule>
    <cfRule type="expression" priority="2" dxfId="1" stopIfTrue="1">
      <formula>K4="In balans"</formula>
    </cfRule>
  </conditionalFormatting>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20"/>
  <sheetViews>
    <sheetView workbookViewId="0">
      <pane ySplit="9" topLeftCell="A10" activePane="bottomLeft" state="frozen"/>
      <selection pane="bottomLeft" activeCell="A1" sqref="A1"/>
    </sheetView>
  </sheetViews>
  <sheetFormatPr baseColWidth="8" defaultRowHeight="15"/>
  <cols>
    <col width="16" customWidth="1" min="1" max="1"/>
    <col width="24" customWidth="1" min="2" max="2"/>
    <col width="14" customWidth="1" min="3" max="3"/>
    <col width="14" customWidth="1" min="4" max="4"/>
    <col width="14" customWidth="1" min="5" max="5"/>
    <col width="14" customWidth="1" min="6" max="6"/>
    <col width="14" customWidth="1" min="7" max="7"/>
    <col width="12" customWidth="1" min="8" max="8"/>
    <col width="18" customWidth="1" min="9" max="9"/>
    <col width="28" customWidth="1" min="10" max="10"/>
    <col width="14" customWidth="1" min="11" max="11"/>
  </cols>
  <sheetData>
    <row r="1" ht="26" customHeight="1">
      <c r="A1" s="12" t="inlineStr">
        <is>
          <t>Rekeningkaart - detailoverzicht per grootboekrekening</t>
        </is>
      </c>
    </row>
    <row r="2"/>
    <row r="3">
      <c r="A3" s="13" t="inlineStr">
        <is>
          <t>Aantal rekeningen</t>
        </is>
      </c>
      <c r="B3" s="14">
        <f>COUNTA(A10:A19)</f>
        <v/>
      </c>
    </row>
    <row r="4">
      <c r="A4" s="13" t="inlineStr">
        <is>
          <t>Aantal afwijkingen</t>
        </is>
      </c>
      <c r="B4" s="14">
        <f>COUNTIF(H10:H19,"&lt;&gt;0")</f>
        <v/>
      </c>
    </row>
    <row r="5">
      <c r="A5" s="13" t="inlineStr">
        <is>
          <t>Totale debet</t>
        </is>
      </c>
      <c r="B5" s="15">
        <f>SUM(D10:D19)</f>
        <v/>
      </c>
    </row>
    <row r="6">
      <c r="A6" s="13" t="inlineStr">
        <is>
          <t>Totale credit</t>
        </is>
      </c>
      <c r="B6" s="15">
        <f>SUM(E10:E19)</f>
        <v/>
      </c>
    </row>
    <row r="7">
      <c r="A7" s="13" t="inlineStr">
        <is>
          <t>Resultaat (debet - credit)</t>
        </is>
      </c>
      <c r="B7" s="15">
        <f>B5-B6</f>
        <v/>
      </c>
    </row>
    <row r="8"/>
    <row r="9">
      <c r="A9" s="2" t="inlineStr">
        <is>
          <t>Rekeningnummer</t>
        </is>
      </c>
      <c r="B9" s="2" t="inlineStr">
        <is>
          <t>Rekeningnaam</t>
        </is>
      </c>
      <c r="C9" s="2" t="inlineStr">
        <is>
          <t>Beginsaldo</t>
        </is>
      </c>
      <c r="D9" s="2" t="inlineStr">
        <is>
          <t>Debet totaal</t>
        </is>
      </c>
      <c r="E9" s="2" t="inlineStr">
        <is>
          <t>Credit totaal</t>
        </is>
      </c>
      <c r="F9" s="2" t="inlineStr">
        <is>
          <t>Eindsaldo</t>
        </is>
      </c>
      <c r="G9" s="2" t="inlineStr">
        <is>
          <t>Verwacht saldo</t>
        </is>
      </c>
      <c r="H9" s="2" t="inlineStr">
        <is>
          <t>Verschil</t>
        </is>
      </c>
      <c r="I9" s="2" t="inlineStr">
        <is>
          <t>Laatste mutatiedatum</t>
        </is>
      </c>
      <c r="J9" s="2" t="inlineStr">
        <is>
          <t>Toelichting</t>
        </is>
      </c>
      <c r="K9" s="2" t="inlineStr">
        <is>
          <t>Signaal</t>
        </is>
      </c>
    </row>
    <row r="10">
      <c r="A10" s="6" t="inlineStr">
        <is>
          <t>1000</t>
        </is>
      </c>
      <c r="B10" s="3">
        <f>IFERROR(VLOOKUP(A10,ProefSaldibalans!$A$4:$M$13,2,0),"")</f>
        <v/>
      </c>
      <c r="C10" s="5">
        <f>IFERROR(VLOOKUP(A10,ProefSaldibalans!$A$4:$M$13,4,0)-VLOOKUP(A10,ProefSaldibalans!$A$4:$M$13,5,0),0)</f>
        <v/>
      </c>
      <c r="D10" s="5">
        <f>IFERROR(VLOOKUP(A10,ProefSaldibalans!$A$4:$M$13,6,0),0)</f>
        <v/>
      </c>
      <c r="E10" s="5">
        <f>IFERROR(VLOOKUP(A10,ProefSaldibalans!$A$4:$M$13,7,0),0)</f>
        <v/>
      </c>
      <c r="F10" s="5">
        <f>C10+D10-E10</f>
        <v/>
      </c>
      <c r="G10" s="5">
        <f>IFERROR(VLOOKUP(A10,ProefSaldibalans!$A$4:$M$13,10,0),0)</f>
        <v/>
      </c>
      <c r="H10" s="5">
        <f>F10-G10</f>
        <v/>
      </c>
      <c r="I10" s="16" t="inlineStr">
        <is>
          <t>05-01-2026</t>
        </is>
      </c>
      <c r="J10" s="6" t="inlineStr">
        <is>
          <t>Kassaldo maandelijks gecontroleerd</t>
        </is>
      </c>
      <c r="K10" s="3">
        <f>IF(H10=0,"OK","Controleren")</f>
        <v/>
      </c>
    </row>
    <row r="11">
      <c r="A11" s="6" t="inlineStr">
        <is>
          <t>1100</t>
        </is>
      </c>
      <c r="B11" s="7">
        <f>IFERROR(VLOOKUP(A11,ProefSaldibalans!$A$4:$M$13,2,0),"")</f>
        <v/>
      </c>
      <c r="C11" s="8">
        <f>IFERROR(VLOOKUP(A11,ProefSaldibalans!$A$4:$M$13,4,0)-VLOOKUP(A11,ProefSaldibalans!$A$4:$M$13,5,0),0)</f>
        <v/>
      </c>
      <c r="D11" s="8">
        <f>IFERROR(VLOOKUP(A11,ProefSaldibalans!$A$4:$M$13,6,0),0)</f>
        <v/>
      </c>
      <c r="E11" s="8">
        <f>IFERROR(VLOOKUP(A11,ProefSaldibalans!$A$4:$M$13,7,0),0)</f>
        <v/>
      </c>
      <c r="F11" s="8">
        <f>C11+D11-E11</f>
        <v/>
      </c>
      <c r="G11" s="8">
        <f>IFERROR(VLOOKUP(A11,ProefSaldibalans!$A$4:$M$13,10,0),0)</f>
        <v/>
      </c>
      <c r="H11" s="8">
        <f>F11-G11</f>
        <v/>
      </c>
      <c r="I11" s="17" t="inlineStr">
        <is>
          <t>12-02-2026</t>
        </is>
      </c>
      <c r="J11" s="6" t="inlineStr">
        <is>
          <t>Bankafschrift aangesloten</t>
        </is>
      </c>
      <c r="K11" s="7">
        <f>IF(H11=0,"OK","Controleren")</f>
        <v/>
      </c>
    </row>
    <row r="12">
      <c r="A12" s="6" t="inlineStr">
        <is>
          <t>1300</t>
        </is>
      </c>
      <c r="B12" s="3">
        <f>IFERROR(VLOOKUP(A12,ProefSaldibalans!$A$4:$M$13,2,0),"")</f>
        <v/>
      </c>
      <c r="C12" s="5">
        <f>IFERROR(VLOOKUP(A12,ProefSaldibalans!$A$4:$M$13,4,0)-VLOOKUP(A12,ProefSaldibalans!$A$4:$M$13,5,0),0)</f>
        <v/>
      </c>
      <c r="D12" s="5">
        <f>IFERROR(VLOOKUP(A12,ProefSaldibalans!$A$4:$M$13,6,0),0)</f>
        <v/>
      </c>
      <c r="E12" s="5">
        <f>IFERROR(VLOOKUP(A12,ProefSaldibalans!$A$4:$M$13,7,0),0)</f>
        <v/>
      </c>
      <c r="F12" s="5">
        <f>C12+D12-E12</f>
        <v/>
      </c>
      <c r="G12" s="5">
        <f>IFERROR(VLOOKUP(A12,ProefSaldibalans!$A$4:$M$13,10,0),0)</f>
        <v/>
      </c>
      <c r="H12" s="5">
        <f>F12-G12</f>
        <v/>
      </c>
      <c r="I12" s="16" t="inlineStr">
        <is>
          <t>20-03-2026</t>
        </is>
      </c>
      <c r="J12" s="6" t="inlineStr">
        <is>
          <t>Debiteurenlijst gecontroleerd</t>
        </is>
      </c>
      <c r="K12" s="3">
        <f>IF(H12=0,"OK","Controleren")</f>
        <v/>
      </c>
    </row>
    <row r="13">
      <c r="A13" s="6" t="inlineStr">
        <is>
          <t>1600</t>
        </is>
      </c>
      <c r="B13" s="7">
        <f>IFERROR(VLOOKUP(A13,ProefSaldibalans!$A$4:$M$13,2,0),"")</f>
        <v/>
      </c>
      <c r="C13" s="8">
        <f>IFERROR(VLOOKUP(A13,ProefSaldibalans!$A$4:$M$13,4,0)-VLOOKUP(A13,ProefSaldibalans!$A$4:$M$13,5,0),0)</f>
        <v/>
      </c>
      <c r="D13" s="8">
        <f>IFERROR(VLOOKUP(A13,ProefSaldibalans!$A$4:$M$13,6,0),0)</f>
        <v/>
      </c>
      <c r="E13" s="8">
        <f>IFERROR(VLOOKUP(A13,ProefSaldibalans!$A$4:$M$13,7,0),0)</f>
        <v/>
      </c>
      <c r="F13" s="8">
        <f>C13+D13-E13</f>
        <v/>
      </c>
      <c r="G13" s="8">
        <f>IFERROR(VLOOKUP(A13,ProefSaldibalans!$A$4:$M$13,10,0),0)</f>
        <v/>
      </c>
      <c r="H13" s="8">
        <f>F13-G13</f>
        <v/>
      </c>
      <c r="I13" s="17" t="inlineStr">
        <is>
          <t>02-04-2026</t>
        </is>
      </c>
      <c r="J13" s="6" t="inlineStr">
        <is>
          <t>Voorraadtelling uitgevoerd</t>
        </is>
      </c>
      <c r="K13" s="7">
        <f>IF(H13=0,"OK","Controleren")</f>
        <v/>
      </c>
    </row>
    <row r="14">
      <c r="A14" s="6" t="inlineStr">
        <is>
          <t>1601</t>
        </is>
      </c>
      <c r="B14" s="3">
        <f>IFERROR(VLOOKUP(A14,ProefSaldibalans!$A$4:$M$13,2,0),"")</f>
        <v/>
      </c>
      <c r="C14" s="5">
        <f>IFERROR(VLOOKUP(A14,ProefSaldibalans!$A$4:$M$13,4,0)-VLOOKUP(A14,ProefSaldibalans!$A$4:$M$13,5,0),0)</f>
        <v/>
      </c>
      <c r="D14" s="5">
        <f>IFERROR(VLOOKUP(A14,ProefSaldibalans!$A$4:$M$13,6,0),0)</f>
        <v/>
      </c>
      <c r="E14" s="5">
        <f>IFERROR(VLOOKUP(A14,ProefSaldibalans!$A$4:$M$13,7,0),0)</f>
        <v/>
      </c>
      <c r="F14" s="5">
        <f>C14+D14-E14</f>
        <v/>
      </c>
      <c r="G14" s="5">
        <f>IFERROR(VLOOKUP(A14,ProefSaldibalans!$A$4:$M$13,10,0),0)</f>
        <v/>
      </c>
      <c r="H14" s="5">
        <f>F14-G14</f>
        <v/>
      </c>
      <c r="I14" s="16" t="inlineStr">
        <is>
          <t>15-04-2026</t>
        </is>
      </c>
      <c r="J14" s="6" t="inlineStr">
        <is>
          <t>Btw-aangifte verwerkt</t>
        </is>
      </c>
      <c r="K14" s="3">
        <f>IF(H14=0,"OK","Controleren")</f>
        <v/>
      </c>
    </row>
    <row r="15">
      <c r="A15" s="6" t="inlineStr">
        <is>
          <t>2000</t>
        </is>
      </c>
      <c r="B15" s="7">
        <f>IFERROR(VLOOKUP(A15,ProefSaldibalans!$A$4:$M$13,2,0),"")</f>
        <v/>
      </c>
      <c r="C15" s="8">
        <f>IFERROR(VLOOKUP(A15,ProefSaldibalans!$A$4:$M$13,4,0)-VLOOKUP(A15,ProefSaldibalans!$A$4:$M$13,5,0),0)</f>
        <v/>
      </c>
      <c r="D15" s="8">
        <f>IFERROR(VLOOKUP(A15,ProefSaldibalans!$A$4:$M$13,6,0),0)</f>
        <v/>
      </c>
      <c r="E15" s="8">
        <f>IFERROR(VLOOKUP(A15,ProefSaldibalans!$A$4:$M$13,7,0),0)</f>
        <v/>
      </c>
      <c r="F15" s="8">
        <f>C15+D15-E15</f>
        <v/>
      </c>
      <c r="G15" s="8">
        <f>IFERROR(VLOOKUP(A15,ProefSaldibalans!$A$4:$M$13,10,0),0)</f>
        <v/>
      </c>
      <c r="H15" s="8">
        <f>F15-G15</f>
        <v/>
      </c>
      <c r="I15" s="17" t="inlineStr">
        <is>
          <t>28-05-2026</t>
        </is>
      </c>
      <c r="J15" s="6" t="inlineStr">
        <is>
          <t>Crediteurenlijst gecontroleerd</t>
        </is>
      </c>
      <c r="K15" s="7">
        <f>IF(H15=0,"OK","Controleren")</f>
        <v/>
      </c>
    </row>
    <row r="16">
      <c r="A16" s="6" t="inlineStr">
        <is>
          <t>4000</t>
        </is>
      </c>
      <c r="B16" s="3">
        <f>IFERROR(VLOOKUP(A16,ProefSaldibalans!$A$4:$M$13,2,0),"")</f>
        <v/>
      </c>
      <c r="C16" s="5">
        <f>IFERROR(VLOOKUP(A16,ProefSaldibalans!$A$4:$M$13,4,0)-VLOOKUP(A16,ProefSaldibalans!$A$4:$M$13,5,0),0)</f>
        <v/>
      </c>
      <c r="D16" s="5">
        <f>IFERROR(VLOOKUP(A16,ProefSaldibalans!$A$4:$M$13,6,0),0)</f>
        <v/>
      </c>
      <c r="E16" s="5">
        <f>IFERROR(VLOOKUP(A16,ProefSaldibalans!$A$4:$M$13,7,0),0)</f>
        <v/>
      </c>
      <c r="F16" s="5">
        <f>C16+D16-E16</f>
        <v/>
      </c>
      <c r="G16" s="5">
        <f>IFERROR(VLOOKUP(A16,ProefSaldibalans!$A$4:$M$13,10,0),0)</f>
        <v/>
      </c>
      <c r="H16" s="5">
        <f>F16-G16</f>
        <v/>
      </c>
      <c r="I16" s="16" t="inlineStr">
        <is>
          <t>10-06-2026</t>
        </is>
      </c>
      <c r="J16" s="6" t="inlineStr">
        <is>
          <t>Omzet conform verkoopfacturen</t>
        </is>
      </c>
      <c r="K16" s="3">
        <f>IF(H16=0,"OK","Controleren")</f>
        <v/>
      </c>
    </row>
    <row r="17">
      <c r="A17" s="6" t="inlineStr">
        <is>
          <t>7000</t>
        </is>
      </c>
      <c r="B17" s="7">
        <f>IFERROR(VLOOKUP(A17,ProefSaldibalans!$A$4:$M$13,2,0),"")</f>
        <v/>
      </c>
      <c r="C17" s="8">
        <f>IFERROR(VLOOKUP(A17,ProefSaldibalans!$A$4:$M$13,4,0)-VLOOKUP(A17,ProefSaldibalans!$A$4:$M$13,5,0),0)</f>
        <v/>
      </c>
      <c r="D17" s="8">
        <f>IFERROR(VLOOKUP(A17,ProefSaldibalans!$A$4:$M$13,6,0),0)</f>
        <v/>
      </c>
      <c r="E17" s="8">
        <f>IFERROR(VLOOKUP(A17,ProefSaldibalans!$A$4:$M$13,7,0),0)</f>
        <v/>
      </c>
      <c r="F17" s="8">
        <f>C17+D17-E17</f>
        <v/>
      </c>
      <c r="G17" s="8">
        <f>IFERROR(VLOOKUP(A17,ProefSaldibalans!$A$4:$M$13,10,0),0)</f>
        <v/>
      </c>
      <c r="H17" s="8">
        <f>F17-G17</f>
        <v/>
      </c>
      <c r="I17" s="17" t="inlineStr">
        <is>
          <t>22-06-2026</t>
        </is>
      </c>
      <c r="J17" s="6" t="inlineStr">
        <is>
          <t>Kosten conform inkoopfacturen</t>
        </is>
      </c>
      <c r="K17" s="7">
        <f>IF(H17=0,"OK","Controleren")</f>
        <v/>
      </c>
    </row>
    <row r="18">
      <c r="A18" s="6" t="inlineStr">
        <is>
          <t>8000</t>
        </is>
      </c>
      <c r="B18" s="3">
        <f>IFERROR(VLOOKUP(A18,ProefSaldibalans!$A$4:$M$13,2,0),"")</f>
        <v/>
      </c>
      <c r="C18" s="5">
        <f>IFERROR(VLOOKUP(A18,ProefSaldibalans!$A$4:$M$13,4,0)-VLOOKUP(A18,ProefSaldibalans!$A$4:$M$13,5,0),0)</f>
        <v/>
      </c>
      <c r="D18" s="5">
        <f>IFERROR(VLOOKUP(A18,ProefSaldibalans!$A$4:$M$13,6,0),0)</f>
        <v/>
      </c>
      <c r="E18" s="5">
        <f>IFERROR(VLOOKUP(A18,ProefSaldibalans!$A$4:$M$13,7,0),0)</f>
        <v/>
      </c>
      <c r="F18" s="5">
        <f>C18+D18-E18</f>
        <v/>
      </c>
      <c r="G18" s="5">
        <f>IFERROR(VLOOKUP(A18,ProefSaldibalans!$A$4:$M$13,10,0),0)</f>
        <v/>
      </c>
      <c r="H18" s="5">
        <f>F18-G18</f>
        <v/>
      </c>
      <c r="I18" s="16" t="inlineStr">
        <is>
          <t>01-07-2026</t>
        </is>
      </c>
      <c r="J18" s="6" t="inlineStr">
        <is>
          <t>Kosten conform inkoopfacturen</t>
        </is>
      </c>
      <c r="K18" s="3">
        <f>IF(H18=0,"OK","Controleren")</f>
        <v/>
      </c>
    </row>
    <row r="19">
      <c r="A19" s="6" t="inlineStr">
        <is>
          <t>9000</t>
        </is>
      </c>
      <c r="B19" s="7">
        <f>IFERROR(VLOOKUP(A19,ProefSaldibalans!$A$4:$M$13,2,0),"")</f>
        <v/>
      </c>
      <c r="C19" s="8">
        <f>IFERROR(VLOOKUP(A19,ProefSaldibalans!$A$4:$M$13,4,0)-VLOOKUP(A19,ProefSaldibalans!$A$4:$M$13,5,0),0)</f>
        <v/>
      </c>
      <c r="D19" s="8">
        <f>IFERROR(VLOOKUP(A19,ProefSaldibalans!$A$4:$M$13,6,0),0)</f>
        <v/>
      </c>
      <c r="E19" s="8">
        <f>IFERROR(VLOOKUP(A19,ProefSaldibalans!$A$4:$M$13,7,0),0)</f>
        <v/>
      </c>
      <c r="F19" s="8">
        <f>C19+D19-E19</f>
        <v/>
      </c>
      <c r="G19" s="8">
        <f>IFERROR(VLOOKUP(A19,ProefSaldibalans!$A$4:$M$13,10,0),0)</f>
        <v/>
      </c>
      <c r="H19" s="8">
        <f>F19-G19</f>
        <v/>
      </c>
      <c r="I19" s="17" t="inlineStr">
        <is>
          <t>01-07-2026</t>
        </is>
      </c>
      <c r="J19" s="6" t="inlineStr">
        <is>
          <t>Resultaat uit exploitatie</t>
        </is>
      </c>
      <c r="K19" s="7">
        <f>IF(H19=0,"OK","Controleren")</f>
        <v/>
      </c>
    </row>
    <row r="20">
      <c r="A20" s="10" t="n"/>
      <c r="B20" s="9" t="inlineStr">
        <is>
          <t>Totaal</t>
        </is>
      </c>
      <c r="C20" s="11">
        <f>SUM(C10:C19)</f>
        <v/>
      </c>
      <c r="D20" s="11">
        <f>SUM(D10:D19)</f>
        <v/>
      </c>
      <c r="E20" s="11">
        <f>SUM(E10:E19)</f>
        <v/>
      </c>
      <c r="F20" s="11">
        <f>SUM(F10:F19)</f>
        <v/>
      </c>
      <c r="G20" s="11">
        <f>SUM(G10:G19)</f>
        <v/>
      </c>
      <c r="H20" s="11">
        <f>SUM(H10:H19)</f>
        <v/>
      </c>
      <c r="I20" s="10" t="n"/>
      <c r="J20" s="10" t="n"/>
      <c r="K20" s="10" t="n"/>
    </row>
  </sheetData>
  <mergeCells count="1">
    <mergeCell ref="A1:K1"/>
  </mergeCells>
  <conditionalFormatting sqref="K10:K19">
    <cfRule type="expression" priority="1" dxfId="0" stopIfTrue="1">
      <formula>K10="Controleren"</formula>
    </cfRule>
    <cfRule type="expression" priority="2" dxfId="1" stopIfTrue="1">
      <formula>K10="OK"</formula>
    </cfRule>
  </conditionalFormatting>
  <pageMargins left="0.75" right="0.75" top="1" bottom="1" header="0.5" footer="0.5"/>
</worksheet>
</file>

<file path=xl/worksheets/sheet3.xml><?xml version="1.0" encoding="utf-8"?>
<worksheet xmlns="http://schemas.openxmlformats.org/spreadsheetml/2006/main">
  <sheetPr>
    <outlinePr summaryBelow="1" summaryRight="1"/>
    <pageSetUpPr/>
  </sheetPr>
  <dimension ref="A1:J22"/>
  <sheetViews>
    <sheetView workbookViewId="0">
      <selection activeCell="A1" sqref="A1"/>
    </sheetView>
  </sheetViews>
  <sheetFormatPr baseColWidth="8" defaultRowHeight="15"/>
  <cols>
    <col width="22" customWidth="1" min="1" max="1"/>
    <col width="16" customWidth="1" min="2" max="2"/>
    <col width="16" customWidth="1" min="3" max="3"/>
    <col width="18" customWidth="1" min="4" max="4"/>
    <col width="14" customWidth="1" min="5" max="5"/>
    <col width="14" customWidth="1" min="6" max="6"/>
    <col width="14" customWidth="1" min="7" max="7"/>
    <col width="14" customWidth="1" min="8" max="8"/>
    <col width="14" customWidth="1" min="9" max="9"/>
    <col width="14" customWidth="1" min="10" max="10"/>
  </cols>
  <sheetData>
    <row r="1" ht="26" customHeight="1">
      <c r="A1" s="12" t="inlineStr">
        <is>
          <t>Dashboard - Proef- en saldibalans 2026</t>
        </is>
      </c>
    </row>
    <row r="2"/>
    <row r="3">
      <c r="A3" s="18" t="inlineStr">
        <is>
          <t>Totaal debet</t>
        </is>
      </c>
      <c r="C3" s="18" t="inlineStr">
        <is>
          <t>Totaal credit</t>
        </is>
      </c>
      <c r="E3" s="18" t="inlineStr">
        <is>
          <t>Verschil</t>
        </is>
      </c>
      <c r="G3" s="18" t="inlineStr">
        <is>
          <t>Aantal in balans</t>
        </is>
      </c>
      <c r="I3" s="18" t="inlineStr">
        <is>
          <t>% in balans</t>
        </is>
      </c>
    </row>
    <row r="4">
      <c r="A4" s="19">
        <f>ProefSaldibalans!H14</f>
        <v/>
      </c>
      <c r="C4" s="19">
        <f>ProefSaldibalans!I14</f>
        <v/>
      </c>
      <c r="E4" s="19">
        <f>ProefSaldibalans!H14-ProefSaldibalans!I14</f>
        <v/>
      </c>
      <c r="G4" s="20">
        <f>COUNTIF(ProefSaldibalans!K4:K13,"In balans")</f>
        <v/>
      </c>
      <c r="I4" s="21">
        <f>IFERROR(COUNTIF(ProefSaldibalans!K4:K13,"In balans")/COUNTA(ProefSaldibalans!A4:A13),0)</f>
        <v/>
      </c>
    </row>
    <row r="5"/>
    <row r="6"/>
    <row r="7">
      <c r="A7" s="2" t="inlineStr">
        <is>
          <t>Categorie</t>
        </is>
      </c>
      <c r="B7" s="2" t="inlineStr">
        <is>
          <t>Totaal debet</t>
        </is>
      </c>
      <c r="C7" s="2" t="inlineStr">
        <is>
          <t>Totaal credit</t>
        </is>
      </c>
      <c r="D7" s="2" t="inlineStr">
        <is>
          <t>Totaal eindbalans (abs)</t>
        </is>
      </c>
    </row>
    <row r="8">
      <c r="A8" s="3" t="inlineStr">
        <is>
          <t>Activa</t>
        </is>
      </c>
      <c r="B8" s="5">
        <f>IFERROR(SUMIF(ProefSaldibalans!$C$4:$C$13,A8,ProefSaldibalans!$H$4:$H$13),0)</f>
        <v/>
      </c>
      <c r="C8" s="5">
        <f>IFERROR(SUMIF(ProefSaldibalans!$C$4:$C$13,A8,ProefSaldibalans!$I$4:$I$13),0)</f>
        <v/>
      </c>
      <c r="D8" s="5">
        <f>ABS(B8-C8)</f>
        <v/>
      </c>
    </row>
    <row r="9">
      <c r="A9" s="7" t="inlineStr">
        <is>
          <t>Passiva</t>
        </is>
      </c>
      <c r="B9" s="8">
        <f>IFERROR(SUMIF(ProefSaldibalans!$C$4:$C$13,A9,ProefSaldibalans!$H$4:$H$13),0)</f>
        <v/>
      </c>
      <c r="C9" s="8">
        <f>IFERROR(SUMIF(ProefSaldibalans!$C$4:$C$13,A9,ProefSaldibalans!$I$4:$I$13),0)</f>
        <v/>
      </c>
      <c r="D9" s="8">
        <f>ABS(B9-C9)</f>
        <v/>
      </c>
    </row>
    <row r="10">
      <c r="A10" s="3" t="inlineStr">
        <is>
          <t>Omzet</t>
        </is>
      </c>
      <c r="B10" s="5">
        <f>IFERROR(SUMIF(ProefSaldibalans!$C$4:$C$13,A10,ProefSaldibalans!$H$4:$H$13),0)</f>
        <v/>
      </c>
      <c r="C10" s="5">
        <f>IFERROR(SUMIF(ProefSaldibalans!$C$4:$C$13,A10,ProefSaldibalans!$I$4:$I$13),0)</f>
        <v/>
      </c>
      <c r="D10" s="5">
        <f>ABS(B10-C10)</f>
        <v/>
      </c>
    </row>
    <row r="11">
      <c r="A11" s="7" t="inlineStr">
        <is>
          <t>Kosten</t>
        </is>
      </c>
      <c r="B11" s="8">
        <f>IFERROR(SUMIF(ProefSaldibalans!$C$4:$C$13,A11,ProefSaldibalans!$H$4:$H$13),0)</f>
        <v/>
      </c>
      <c r="C11" s="8">
        <f>IFERROR(SUMIF(ProefSaldibalans!$C$4:$C$13,A11,ProefSaldibalans!$I$4:$I$13),0)</f>
        <v/>
      </c>
      <c r="D11" s="8">
        <f>ABS(B11-C11)</f>
        <v/>
      </c>
    </row>
    <row r="12">
      <c r="A12" s="3" t="inlineStr">
        <is>
          <t>Voorraad</t>
        </is>
      </c>
      <c r="B12" s="5">
        <f>IFERROR(SUMIF(ProefSaldibalans!$C$4:$C$13,A12,ProefSaldibalans!$H$4:$H$13),0)</f>
        <v/>
      </c>
      <c r="C12" s="5">
        <f>IFERROR(SUMIF(ProefSaldibalans!$C$4:$C$13,A12,ProefSaldibalans!$I$4:$I$13),0)</f>
        <v/>
      </c>
      <c r="D12" s="5">
        <f>ABS(B12-C12)</f>
        <v/>
      </c>
    </row>
    <row r="13">
      <c r="A13" s="7" t="inlineStr">
        <is>
          <t>Belastingen</t>
        </is>
      </c>
      <c r="B13" s="8">
        <f>IFERROR(SUMIF(ProefSaldibalans!$C$4:$C$13,A13,ProefSaldibalans!$H$4:$H$13),0)</f>
        <v/>
      </c>
      <c r="C13" s="8">
        <f>IFERROR(SUMIF(ProefSaldibalans!$C$4:$C$13,A13,ProefSaldibalans!$I$4:$I$13),0)</f>
        <v/>
      </c>
      <c r="D13" s="8">
        <f>ABS(B13-C13)</f>
        <v/>
      </c>
    </row>
    <row r="14"/>
    <row r="15"/>
    <row r="16">
      <c r="A16" s="22" t="inlineStr">
        <is>
          <t>Top 5 rekeningen (grootste absolute saldo)</t>
        </is>
      </c>
    </row>
    <row r="17">
      <c r="A17" s="2" t="inlineStr">
        <is>
          <t>Rekeningnaam</t>
        </is>
      </c>
      <c r="B17" s="2" t="inlineStr">
        <is>
          <t>Abs. saldo</t>
        </is>
      </c>
    </row>
    <row r="18">
      <c r="A18" s="3">
        <f>IFERROR(INDEX(ProefSaldibalans!$B$4:$B$13,MATCH(B18,ProefSaldibalans!$M$4:$M$13,0)),"")</f>
        <v/>
      </c>
      <c r="B18" s="5">
        <f>IFERROR(LARGE(ProefSaldibalans!$M$4:$M$13,1),0)</f>
        <v/>
      </c>
    </row>
    <row r="19">
      <c r="A19" s="7">
        <f>IFERROR(INDEX(ProefSaldibalans!$B$4:$B$13,MATCH(B19,ProefSaldibalans!$M$4:$M$13,0)),"")</f>
        <v/>
      </c>
      <c r="B19" s="8">
        <f>IFERROR(LARGE(ProefSaldibalans!$M$4:$M$13,2),0)</f>
        <v/>
      </c>
    </row>
    <row r="20">
      <c r="A20" s="3">
        <f>IFERROR(INDEX(ProefSaldibalans!$B$4:$B$13,MATCH(B20,ProefSaldibalans!$M$4:$M$13,0)),"")</f>
        <v/>
      </c>
      <c r="B20" s="5">
        <f>IFERROR(LARGE(ProefSaldibalans!$M$4:$M$13,3),0)</f>
        <v/>
      </c>
    </row>
    <row r="21">
      <c r="A21" s="7">
        <f>IFERROR(INDEX(ProefSaldibalans!$B$4:$B$13,MATCH(B21,ProefSaldibalans!$M$4:$M$13,0)),"")</f>
        <v/>
      </c>
      <c r="B21" s="8">
        <f>IFERROR(LARGE(ProefSaldibalans!$M$4:$M$13,4),0)</f>
        <v/>
      </c>
    </row>
    <row r="22">
      <c r="A22" s="3">
        <f>IFERROR(INDEX(ProefSaldibalans!$B$4:$B$13,MATCH(B22,ProefSaldibalans!$M$4:$M$13,0)),"")</f>
        <v/>
      </c>
      <c r="B22" s="5">
        <f>IFERROR(LARGE(ProefSaldibalans!$M$4:$M$13,5),0)</f>
        <v/>
      </c>
    </row>
  </sheetData>
  <mergeCells count="1">
    <mergeCell ref="A1:J1"/>
  </mergeCells>
  <pageMargins left="0.75" right="0.75" top="1" bottom="1" header="0.5" footer="0.5"/>
  <drawing xmlns:r="http://schemas.openxmlformats.org/officeDocument/2006/relationships" r:id="rId1"/>
</worksheet>
</file>

<file path=xl/worksheets/sheet4.xml><?xml version="1.0" encoding="utf-8"?>
<worksheet xmlns="http://schemas.openxmlformats.org/spreadsheetml/2006/main">
  <sheetPr>
    <outlinePr summaryBelow="1" summaryRight="1"/>
    <pageSetUpPr/>
  </sheetPr>
  <dimension ref="A1:B10"/>
  <sheetViews>
    <sheetView workbookViewId="0">
      <selection activeCell="A1" sqref="A1"/>
    </sheetView>
  </sheetViews>
  <sheetFormatPr baseColWidth="8" defaultRowHeight="15"/>
  <cols>
    <col width="30" customWidth="1" min="1" max="1"/>
    <col width="95" customWidth="1" min="2" max="2"/>
  </cols>
  <sheetData>
    <row r="1" ht="26" customHeight="1">
      <c r="A1" s="12" t="inlineStr">
        <is>
          <t>Handleiding - Proef- en saldibalans sjabloon</t>
        </is>
      </c>
    </row>
    <row r="2"/>
    <row r="3" ht="46" customHeight="1">
      <c r="A3" s="23" t="inlineStr">
        <is>
          <t>Doel van dit sjabloon</t>
        </is>
      </c>
      <c r="B3" s="24" t="inlineStr">
        <is>
          <t>Dit sjabloon is bedoeld voor het vastleggen en controleren van de proef- en saldibalans per grootboekrekening. Het is geschikt voor MKB-bedrijven, zzp'ers/eenmanszaken en bv's.</t>
        </is>
      </c>
    </row>
    <row r="4" ht="46" customHeight="1">
      <c r="A4" s="23" t="inlineStr">
        <is>
          <t>Sheet ProefSaldibalans</t>
        </is>
      </c>
      <c r="B4" s="25" t="inlineStr">
        <is>
          <t>Vul per rekening de kolommen Rekeningnummer, Rekeningnaam, Categorie, Debet beginbalans, Credit beginbalans, Debet mutaties en Credit mutaties in (lichtgele cellen). De kolommen Debet eindbalans, Credit eindbalans, Saldo en Controle worden automatisch berekend.</t>
        </is>
      </c>
    </row>
    <row r="5" ht="46" customHeight="1">
      <c r="A5" s="23" t="inlineStr">
        <is>
          <t>Sheet Rekeningkaart</t>
        </is>
      </c>
      <c r="B5" s="24" t="inlineStr">
        <is>
          <t>Vul het Rekeningnummer, de Laatste mutatiedatum en de Toelichting in. De overige kolommen worden automatisch opgehaald uit de ProefSaldibalans via VLOOKUP-formules en berekenen of het Eindsaldo aansluit op het Verwachte saldo.</t>
        </is>
      </c>
    </row>
    <row r="6" ht="46" customHeight="1">
      <c r="A6" s="23" t="inlineStr">
        <is>
          <t>Sheet Dashboard</t>
        </is>
      </c>
      <c r="B6" s="25" t="inlineStr">
        <is>
          <t>Geeft een visueel overzicht met KPI-tegels, een kolomgrafiek van debet versus credit per categorie, een taartdiagram van de verdeling van de eindbalans per categorie en een top 5 van rekeningen met het grootste absolute saldo.</t>
        </is>
      </c>
    </row>
    <row r="7" ht="46" customHeight="1">
      <c r="A7" s="23" t="inlineStr">
        <is>
          <t>Kleurcodering</t>
        </is>
      </c>
      <c r="B7" s="24" t="inlineStr">
        <is>
          <t>Lichtgeel (#FFFBEB) = invoercel. Groen = 'In balans' of 'OK', geen actie nodig. Rood = 'Verschil' of 'Controleren', dit vraagt om nader onderzoek.</t>
        </is>
      </c>
    </row>
    <row r="8" ht="46" customHeight="1">
      <c r="A8" s="23" t="inlineStr">
        <is>
          <t>Controlefouten herkennen</t>
        </is>
      </c>
      <c r="B8" s="25" t="inlineStr">
        <is>
          <t>Als de kolom Controle of Signaal 'Verschil' of 'Controleren' toont, sluiten debet en credit niet op elkaar aan. Controleer de ingevoerde beginbalansen en mutaties op deze rekening.</t>
        </is>
      </c>
    </row>
    <row r="9" ht="46" customHeight="1">
      <c r="A9" s="23" t="inlineStr">
        <is>
          <t>Debet en credit moeten aansluiten</t>
        </is>
      </c>
      <c r="B9" s="24" t="inlineStr">
        <is>
          <t>In een correcte proef- en saldibalans is het totaal van de debetkant altijd gelijk aan het totaal van de creditkant. Wijkt de totaalregel af, controleer dan alle invoerregels op fouten of ontbrekende boekingen.</t>
        </is>
      </c>
    </row>
    <row r="10" ht="46" customHeight="1">
      <c r="A10" s="23" t="inlineStr">
        <is>
          <t>Geschiktheid</t>
        </is>
      </c>
      <c r="B10" s="25" t="inlineStr">
        <is>
          <t>Dit sjabloon is generiek opgezet en kan worden gebruikt door zzp'ers, eenmanszaken, MKB-bedrijven en bv's die hun eigen administratie voeren of een periodieke controle willen uitvoeren voorafgaand aan de jaarrekening.</t>
        </is>
      </c>
    </row>
  </sheetData>
  <mergeCells count="1">
    <mergeCell ref="A1:B1"/>
  </mergeCells>
  <pageMargins left="0.75" right="0.75" top="1" bottom="1" header="0.5" footer="0.5"/>
</worksheet>
</file>

<file path=docProps/app.xml><?xml version="1.0" encoding="utf-8"?>
<Properties xmlns="http://schemas.openxmlformats.org/officeDocument/2006/extended-properties">
  <Application>Microsoft Excel</Application>
  <AppVersion>3.0</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2026-07-02T20:15:34Z</dcterms:created>
  <dcterms:modified xmlns:dcterms="http://purl.org/dc/terms/" xmlns:xsi="http://www.w3.org/2001/XMLSchema-instance" xsi:type="dcterms:W3CDTF">2026-07-02T20:15:34Z</dcterms:modified>
</cp:coreProperties>
</file>