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kopen" sheetId="1" state="visible" r:id="rId1"/>
    <sheet xmlns:r="http://schemas.openxmlformats.org/officeDocument/2006/relationships" name="Provisieregel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Uitle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-MM-JJJJ"/>
    <numFmt numFmtId="165" formatCode="&quot;€&quot; #.##0,00"/>
  </numFmts>
  <fonts count="9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</font>
    <font>
      <b val="1"/>
      <color rgb="001E293B"/>
      <sz val="13"/>
    </font>
    <font>
      <b val="1"/>
      <color rgb="001E293B"/>
      <sz val="12"/>
    </font>
    <font>
      <b val="1"/>
      <color rgb="001E293B"/>
      <sz val="11"/>
    </font>
    <font>
      <b val="1"/>
      <color rgb="0016A34A"/>
    </font>
    <font>
      <b val="1"/>
      <color rgb="00DC2626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165" fontId="0" fillId="0" borderId="1" applyAlignment="1" pivotButton="0" quotePrefix="0" xfId="0">
      <alignment horizontal="center" vertical="center"/>
    </xf>
    <xf numFmtId="10" fontId="0" fillId="3" borderId="1" applyAlignment="1" pivotButton="0" quotePrefix="0" xfId="0">
      <alignment horizontal="center" vertical="center"/>
    </xf>
    <xf numFmtId="10" fontId="0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4" borderId="1" pivotButton="0" quotePrefix="0" xfId="0"/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/>
    </xf>
    <xf numFmtId="10" fontId="0" fillId="4" borderId="1" applyAlignment="1" pivotButton="0" quotePrefix="0" xfId="0">
      <alignment horizontal="center" vertical="center"/>
    </xf>
    <xf numFmtId="0" fontId="3" fillId="0" borderId="1" pivotButton="0" quotePrefix="0" xfId="0"/>
    <xf numFmtId="165" fontId="3" fillId="0" borderId="1" pivotButton="0" quotePrefix="0" xfId="0"/>
    <xf numFmtId="0" fontId="2" fillId="5" borderId="1" pivotButton="0" quotePrefix="0" xfId="0"/>
    <xf numFmtId="0" fontId="4" fillId="0" borderId="0" pivotButton="0" quotePrefix="0" xfId="0"/>
    <xf numFmtId="0" fontId="3" fillId="4" borderId="1" pivotButton="0" quotePrefix="0" xfId="0"/>
    <xf numFmtId="0" fontId="5" fillId="0" borderId="0" pivotButton="0" quotePrefix="0" xfId="0"/>
    <xf numFmtId="0" fontId="0" fillId="0" borderId="1" pivotButton="0" quotePrefix="0" xfId="0"/>
    <xf numFmtId="165" fontId="0" fillId="0" borderId="1" pivotButton="0" quotePrefix="0" xfId="0"/>
    <xf numFmtId="0" fontId="0" fillId="4" borderId="1" pivotButton="0" quotePrefix="0" xfId="0"/>
    <xf numFmtId="165" fontId="0" fillId="4" borderId="1" pivotButton="0" quotePrefix="0" xfId="0"/>
    <xf numFmtId="0" fontId="6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/>
    </xf>
    <xf numFmtId="0" fontId="0" fillId="4" borderId="1" applyAlignment="1" pivotButton="0" quotePrefix="0" xfId="0">
      <alignment vertical="top" wrapText="1"/>
    </xf>
    <xf numFmtId="0" fontId="0" fillId="3" borderId="1" pivotButton="0" quotePrefix="0" xfId="0"/>
    <xf numFmtId="0" fontId="0" fillId="2" borderId="1" pivotButton="0" quotePrefix="0" xfId="0"/>
    <xf numFmtId="0" fontId="7" fillId="0" borderId="1" pivotButton="0" quotePrefix="0" xfId="0"/>
    <xf numFmtId="0" fontId="8" fillId="0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Omzet en Provisie per Verkoper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'Dashboard'!$A$21:$A$30</f>
            </numRef>
          </cat>
          <val>
            <numRef>
              <f>'Dashboard'!$B$21:$B$30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'Dashboard'!C20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'Dashboard'!$C$21:$C$30</f>
            </numRef>
          </val>
        </ser>
        <axId val="10"/>
        <axId val="2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Verkoper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Omzet excl. btw (€)</a:t>
                </a:r>
              </a:p>
            </rich>
          </tx>
        </title>
        <majorTickMark val="none"/>
        <minorTickMark val="none"/>
        <crossAx val="10"/>
        <crosses val="min"/>
      </valAx>
      <valAx>
        <axId val="2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Totaal provisie (€)</a:t>
                </a:r>
              </a:p>
            </rich>
          </tx>
        </title>
        <majorTickMark val="none"/>
        <minorTickMark val="none"/>
        <crossAx val="10"/>
        <crosses val="max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Provisie per Productcategorie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'Dashboard'!G20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'Dashboard'!$F$21:$F$24</f>
            </numRef>
          </cat>
          <val>
            <numRef>
              <f>'Dashboard'!$G$21:$G$24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32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5" customWidth="1" min="3" max="3"/>
    <col width="22" customWidth="1" min="4" max="4"/>
    <col width="16" customWidth="1" min="5" max="5"/>
    <col width="20" customWidth="1" min="6" max="6"/>
    <col width="8" customWidth="1" min="7" max="7"/>
    <col width="16" customWidth="1" min="8" max="8"/>
    <col width="15" customWidth="1" min="9" max="9"/>
    <col width="11" customWidth="1" min="10" max="10"/>
    <col width="13" customWidth="1" min="11" max="11"/>
    <col width="15" customWidth="1" min="12" max="12"/>
    <col width="14" customWidth="1" min="13" max="13"/>
    <col width="14" customWidth="1" min="14" max="14"/>
    <col width="10" customWidth="1" min="15" max="15"/>
    <col width="14" customWidth="1" min="16" max="16"/>
    <col width="15" customWidth="1" min="17" max="17"/>
    <col width="14" customWidth="1" min="18" max="18"/>
    <col width="14" customWidth="1" min="19" max="19"/>
    <col width="15" customWidth="1" min="20" max="20"/>
    <col width="20" customWidth="1" min="21" max="21"/>
  </cols>
  <sheetData>
    <row r="1">
      <c r="A1" s="1" t="inlineStr">
        <is>
          <t>Provisieberekening Verkoper - Overzicht Verkopen 2026</t>
        </is>
      </c>
    </row>
    <row r="2">
      <c r="A2" s="2" t="inlineStr">
        <is>
          <t>Verkoopdatum</t>
        </is>
      </c>
      <c r="B2" s="2" t="inlineStr">
        <is>
          <t>Verkoper</t>
        </is>
      </c>
      <c r="C2" s="2" t="inlineStr">
        <is>
          <t>Regio</t>
        </is>
      </c>
      <c r="D2" s="2" t="inlineStr">
        <is>
          <t>Klant</t>
        </is>
      </c>
      <c r="E2" s="2" t="inlineStr">
        <is>
          <t>Productcategorie</t>
        </is>
      </c>
      <c r="F2" s="2" t="inlineStr">
        <is>
          <t>Product</t>
        </is>
      </c>
      <c r="G2" s="2" t="inlineStr">
        <is>
          <t>Aantal</t>
        </is>
      </c>
      <c r="H2" s="2" t="inlineStr">
        <is>
          <t>Verkoopprijs per stuk</t>
        </is>
      </c>
      <c r="I2" s="2" t="inlineStr">
        <is>
          <t>Omzet excl. btw</t>
        </is>
      </c>
      <c r="J2" s="2" t="inlineStr">
        <is>
          <t>Btw-tarief</t>
        </is>
      </c>
      <c r="K2" s="2" t="inlineStr">
        <is>
          <t>Btw-bedrag</t>
        </is>
      </c>
      <c r="L2" s="2" t="inlineStr">
        <is>
          <t>Omzet incl. btw</t>
        </is>
      </c>
      <c r="M2" s="2" t="inlineStr">
        <is>
          <t>Provisiepercentage</t>
        </is>
      </c>
      <c r="N2" s="2" t="inlineStr">
        <is>
          <t>Bonuspercentage</t>
        </is>
      </c>
      <c r="O2" s="2" t="inlineStr">
        <is>
          <t>Korting %</t>
        </is>
      </c>
      <c r="P2" s="2" t="inlineStr">
        <is>
          <t>Netto omzet</t>
        </is>
      </c>
      <c r="Q2" s="2" t="inlineStr">
        <is>
          <t>Provisiebedrag</t>
        </is>
      </c>
      <c r="R2" s="2" t="inlineStr">
        <is>
          <t>Bonusbedrag</t>
        </is>
      </c>
      <c r="S2" s="2" t="inlineStr">
        <is>
          <t>Totaal provisie</t>
        </is>
      </c>
      <c r="T2" s="2" t="inlineStr">
        <is>
          <t>Status</t>
        </is>
      </c>
      <c r="U2" s="2" t="inlineStr">
        <is>
          <t>Opmerking</t>
        </is>
      </c>
    </row>
    <row r="3">
      <c r="A3" s="3" t="inlineStr">
        <is>
          <t>2026-01-12</t>
        </is>
      </c>
      <c r="B3" s="4" t="inlineStr">
        <is>
          <t>Sanne de Vries</t>
        </is>
      </c>
      <c r="C3" s="4" t="inlineStr">
        <is>
          <t>Noord-Holland</t>
        </is>
      </c>
      <c r="D3" s="5" t="inlineStr">
        <is>
          <t>TechNova BV</t>
        </is>
      </c>
      <c r="E3" s="4" t="inlineStr">
        <is>
          <t>Software</t>
        </is>
      </c>
      <c r="F3" s="5" t="inlineStr">
        <is>
          <t>ERP Licentie Pro</t>
        </is>
      </c>
      <c r="G3" s="4" t="n">
        <v>5</v>
      </c>
      <c r="H3" s="6" t="n">
        <v>950</v>
      </c>
      <c r="I3" s="6">
        <f>G3*H3</f>
        <v/>
      </c>
      <c r="J3" s="7" t="n">
        <v>0.21</v>
      </c>
      <c r="K3" s="6">
        <f>I3*J3</f>
        <v/>
      </c>
      <c r="L3" s="6">
        <f>I3+K3</f>
        <v/>
      </c>
      <c r="M3" s="8">
        <f>IFERROR(VLOOKUP(E3,Provisieregels!$B$3:$C$6,2,FALSE),0.05)</f>
        <v/>
      </c>
      <c r="N3" s="8">
        <f>IFERROR(VLOOKUP(E3,Provisieregels!$B$3:$D$6,3,FALSE),0)</f>
        <v/>
      </c>
      <c r="O3" s="7" t="n">
        <v>0.02</v>
      </c>
      <c r="P3" s="6">
        <f>I3*(1-O3)</f>
        <v/>
      </c>
      <c r="Q3" s="6">
        <f>P3*M3</f>
        <v/>
      </c>
      <c r="R3" s="6">
        <f>IF(I3&gt;5000,P3*N3,0)</f>
        <v/>
      </c>
      <c r="S3" s="6">
        <f>Q3+R3</f>
        <v/>
      </c>
      <c r="T3" s="4">
        <f>IF(I3&lt;1000,"Te laag",IF(I3&lt;3000,"In behandeling","Goedgekeurd"))</f>
        <v/>
      </c>
      <c r="U3" s="9" t="inlineStr">
        <is>
          <t>Zeer positief</t>
        </is>
      </c>
    </row>
    <row r="4">
      <c r="A4" s="10" t="inlineStr">
        <is>
          <t>2026-01-20</t>
        </is>
      </c>
      <c r="B4" s="11" t="inlineStr">
        <is>
          <t>Daan Jansen</t>
        </is>
      </c>
      <c r="C4" s="11" t="inlineStr">
        <is>
          <t>Zuid-Holland</t>
        </is>
      </c>
      <c r="D4" s="12" t="inlineStr">
        <is>
          <t>Rotterdam Logistics</t>
        </is>
      </c>
      <c r="E4" s="11" t="inlineStr">
        <is>
          <t>Hardware</t>
        </is>
      </c>
      <c r="F4" s="12" t="inlineStr">
        <is>
          <t>Laptop Pro 15</t>
        </is>
      </c>
      <c r="G4" s="11" t="n">
        <v>8</v>
      </c>
      <c r="H4" s="13" t="n">
        <v>1100</v>
      </c>
      <c r="I4" s="13">
        <f>G4*H4</f>
        <v/>
      </c>
      <c r="J4" s="7" t="n">
        <v>0.21</v>
      </c>
      <c r="K4" s="13">
        <f>I4*J4</f>
        <v/>
      </c>
      <c r="L4" s="13">
        <f>I4+K4</f>
        <v/>
      </c>
      <c r="M4" s="14">
        <f>IFERROR(VLOOKUP(E4,Provisieregels!$B$3:$C$6,2,FALSE),0.05)</f>
        <v/>
      </c>
      <c r="N4" s="14">
        <f>IFERROR(VLOOKUP(E4,Provisieregels!$B$3:$D$6,3,FALSE),0)</f>
        <v/>
      </c>
      <c r="O4" s="7" t="n">
        <v>0</v>
      </c>
      <c r="P4" s="13">
        <f>I4*(1-O4)</f>
        <v/>
      </c>
      <c r="Q4" s="13">
        <f>P4*M4</f>
        <v/>
      </c>
      <c r="R4" s="13">
        <f>IF(I4&gt;5000,P4*N4,0)</f>
        <v/>
      </c>
      <c r="S4" s="13">
        <f>Q4+R4</f>
        <v/>
      </c>
      <c r="T4" s="11">
        <f>IF(I4&lt;1000,"Te laag",IF(I4&lt;3000,"In behandeling","Goedgekeurd"))</f>
        <v/>
      </c>
      <c r="U4" s="9" t="inlineStr">
        <is>
          <t>Grote order</t>
        </is>
      </c>
    </row>
    <row r="5">
      <c r="A5" s="3" t="inlineStr">
        <is>
          <t>2026-02-03</t>
        </is>
      </c>
      <c r="B5" s="4" t="inlineStr">
        <is>
          <t>Emma Bakker</t>
        </is>
      </c>
      <c r="C5" s="4" t="inlineStr">
        <is>
          <t>Utrecht</t>
        </is>
      </c>
      <c r="D5" s="5" t="inlineStr">
        <is>
          <t>Bakker Installaties</t>
        </is>
      </c>
      <c r="E5" s="4" t="inlineStr">
        <is>
          <t>Consultancy</t>
        </is>
      </c>
      <c r="F5" s="5" t="inlineStr">
        <is>
          <t>Implementatie-uren</t>
        </is>
      </c>
      <c r="G5" s="4" t="n">
        <v>40</v>
      </c>
      <c r="H5" s="6" t="n">
        <v>95</v>
      </c>
      <c r="I5" s="6">
        <f>G5*H5</f>
        <v/>
      </c>
      <c r="J5" s="7" t="n">
        <v>0.09</v>
      </c>
      <c r="K5" s="6">
        <f>I5*J5</f>
        <v/>
      </c>
      <c r="L5" s="6">
        <f>I5+K5</f>
        <v/>
      </c>
      <c r="M5" s="8">
        <f>IFERROR(VLOOKUP(E5,Provisieregels!$B$3:$C$6,2,FALSE),0.05)</f>
        <v/>
      </c>
      <c r="N5" s="8">
        <f>IFERROR(VLOOKUP(E5,Provisieregels!$B$3:$D$6,3,FALSE),0)</f>
        <v/>
      </c>
      <c r="O5" s="7" t="n">
        <v>0.05</v>
      </c>
      <c r="P5" s="6">
        <f>I5*(1-O5)</f>
        <v/>
      </c>
      <c r="Q5" s="6">
        <f>P5*M5</f>
        <v/>
      </c>
      <c r="R5" s="6">
        <f>IF(I5&gt;5000,P5*N5,0)</f>
        <v/>
      </c>
      <c r="S5" s="6">
        <f>Q5+R5</f>
        <v/>
      </c>
      <c r="T5" s="4">
        <f>IF(I5&lt;1000,"Te laag",IF(I5&lt;3000,"In behandeling","Goedgekeurd"))</f>
        <v/>
      </c>
      <c r="U5" s="9" t="inlineStr"/>
    </row>
    <row r="6">
      <c r="A6" s="10" t="inlineStr">
        <is>
          <t>2026-02-15</t>
        </is>
      </c>
      <c r="B6" s="11" t="inlineStr">
        <is>
          <t>Lars van Dijk</t>
        </is>
      </c>
      <c r="C6" s="11" t="inlineStr">
        <is>
          <t>Noord-Brabant</t>
        </is>
      </c>
      <c r="D6" s="12" t="inlineStr">
        <is>
          <t>Eindhoven Tech Solutions</t>
        </is>
      </c>
      <c r="E6" s="11" t="inlineStr">
        <is>
          <t>Accessoires</t>
        </is>
      </c>
      <c r="F6" s="12" t="inlineStr">
        <is>
          <t>USB-C Docking Station</t>
        </is>
      </c>
      <c r="G6" s="11" t="n">
        <v>25</v>
      </c>
      <c r="H6" s="13" t="n">
        <v>65</v>
      </c>
      <c r="I6" s="13">
        <f>G6*H6</f>
        <v/>
      </c>
      <c r="J6" s="7" t="n">
        <v>0.21</v>
      </c>
      <c r="K6" s="13">
        <f>I6*J6</f>
        <v/>
      </c>
      <c r="L6" s="13">
        <f>I6+K6</f>
        <v/>
      </c>
      <c r="M6" s="14">
        <f>IFERROR(VLOOKUP(E6,Provisieregels!$B$3:$C$6,2,FALSE),0.05)</f>
        <v/>
      </c>
      <c r="N6" s="14">
        <f>IFERROR(VLOOKUP(E6,Provisieregels!$B$3:$D$6,3,FALSE),0)</f>
        <v/>
      </c>
      <c r="O6" s="7" t="n">
        <v>0.1</v>
      </c>
      <c r="P6" s="13">
        <f>I6*(1-O6)</f>
        <v/>
      </c>
      <c r="Q6" s="13">
        <f>P6*M6</f>
        <v/>
      </c>
      <c r="R6" s="13">
        <f>IF(I6&gt;5000,P6*N6,0)</f>
        <v/>
      </c>
      <c r="S6" s="13">
        <f>Q6+R6</f>
        <v/>
      </c>
      <c r="T6" s="11">
        <f>IF(I6&lt;1000,"Te laag",IF(I6&lt;3000,"In behandeling","Goedgekeurd"))</f>
        <v/>
      </c>
      <c r="U6" s="9" t="inlineStr">
        <is>
          <t>Herhaalklant</t>
        </is>
      </c>
    </row>
    <row r="7">
      <c r="A7" s="3" t="inlineStr">
        <is>
          <t>2026-03-01</t>
        </is>
      </c>
      <c r="B7" s="4" t="inlineStr">
        <is>
          <t>Sophie de Boer</t>
        </is>
      </c>
      <c r="C7" s="4" t="inlineStr">
        <is>
          <t>Groningen</t>
        </is>
      </c>
      <c r="D7" s="5" t="inlineStr">
        <is>
          <t>Noorderlicht Retail</t>
        </is>
      </c>
      <c r="E7" s="4" t="inlineStr">
        <is>
          <t>Software</t>
        </is>
      </c>
      <c r="F7" s="5" t="inlineStr">
        <is>
          <t>CRM Licentie Basis</t>
        </is>
      </c>
      <c r="G7" s="4" t="n">
        <v>3</v>
      </c>
      <c r="H7" s="6" t="n">
        <v>400</v>
      </c>
      <c r="I7" s="6">
        <f>G7*H7</f>
        <v/>
      </c>
      <c r="J7" s="7" t="n">
        <v>0.21</v>
      </c>
      <c r="K7" s="6">
        <f>I7*J7</f>
        <v/>
      </c>
      <c r="L7" s="6">
        <f>I7+K7</f>
        <v/>
      </c>
      <c r="M7" s="8">
        <f>IFERROR(VLOOKUP(E7,Provisieregels!$B$3:$C$6,2,FALSE),0.05)</f>
        <v/>
      </c>
      <c r="N7" s="8">
        <f>IFERROR(VLOOKUP(E7,Provisieregels!$B$3:$D$6,3,FALSE),0)</f>
        <v/>
      </c>
      <c r="O7" s="7" t="n">
        <v>0</v>
      </c>
      <c r="P7" s="6">
        <f>I7*(1-O7)</f>
        <v/>
      </c>
      <c r="Q7" s="6">
        <f>P7*M7</f>
        <v/>
      </c>
      <c r="R7" s="6">
        <f>IF(I7&gt;5000,P7*N7,0)</f>
        <v/>
      </c>
      <c r="S7" s="6">
        <f>Q7+R7</f>
        <v/>
      </c>
      <c r="T7" s="4">
        <f>IF(I7&lt;1000,"Te laag",IF(I7&lt;3000,"In behandeling","Goedgekeurd"))</f>
        <v/>
      </c>
      <c r="U7" s="9" t="inlineStr">
        <is>
          <t>Kleine order</t>
        </is>
      </c>
    </row>
    <row r="8">
      <c r="A8" s="10" t="inlineStr">
        <is>
          <t>2026-03-14</t>
        </is>
      </c>
      <c r="B8" s="11" t="inlineStr">
        <is>
          <t>Bram Visser</t>
        </is>
      </c>
      <c r="C8" s="11" t="inlineStr">
        <is>
          <t>Zuid-Holland</t>
        </is>
      </c>
      <c r="D8" s="12" t="inlineStr">
        <is>
          <t>Den Haag Consultancy Group</t>
        </is>
      </c>
      <c r="E8" s="11" t="inlineStr">
        <is>
          <t>Consultancy</t>
        </is>
      </c>
      <c r="F8" s="12" t="inlineStr">
        <is>
          <t>Advies-uren Senior</t>
        </is>
      </c>
      <c r="G8" s="11" t="n">
        <v>30</v>
      </c>
      <c r="H8" s="13" t="n">
        <v>120</v>
      </c>
      <c r="I8" s="13">
        <f>G8*H8</f>
        <v/>
      </c>
      <c r="J8" s="7" t="n">
        <v>0.09</v>
      </c>
      <c r="K8" s="13">
        <f>I8*J8</f>
        <v/>
      </c>
      <c r="L8" s="13">
        <f>I8+K8</f>
        <v/>
      </c>
      <c r="M8" s="14">
        <f>IFERROR(VLOOKUP(E8,Provisieregels!$B$3:$C$6,2,FALSE),0.05)</f>
        <v/>
      </c>
      <c r="N8" s="14">
        <f>IFERROR(VLOOKUP(E8,Provisieregels!$B$3:$D$6,3,FALSE),0)</f>
        <v/>
      </c>
      <c r="O8" s="7" t="n">
        <v>0</v>
      </c>
      <c r="P8" s="13">
        <f>I8*(1-O8)</f>
        <v/>
      </c>
      <c r="Q8" s="13">
        <f>P8*M8</f>
        <v/>
      </c>
      <c r="R8" s="13">
        <f>IF(I8&gt;5000,P8*N8,0)</f>
        <v/>
      </c>
      <c r="S8" s="13">
        <f>Q8+R8</f>
        <v/>
      </c>
      <c r="T8" s="11">
        <f>IF(I8&lt;1000,"Te laag",IF(I8&lt;3000,"In behandeling","Goedgekeurd"))</f>
        <v/>
      </c>
      <c r="U8" s="9" t="inlineStr"/>
    </row>
    <row r="9">
      <c r="A9" s="3" t="inlineStr">
        <is>
          <t>2026-04-02</t>
        </is>
      </c>
      <c r="B9" s="4" t="inlineStr">
        <is>
          <t>Julia Meijer</t>
        </is>
      </c>
      <c r="C9" s="4" t="inlineStr">
        <is>
          <t>Noord-Brabant</t>
        </is>
      </c>
      <c r="D9" s="5" t="inlineStr">
        <is>
          <t>Tilburg Media BV</t>
        </is>
      </c>
      <c r="E9" s="4" t="inlineStr">
        <is>
          <t>Hardware</t>
        </is>
      </c>
      <c r="F9" s="5" t="inlineStr">
        <is>
          <t>Server Rack Unit</t>
        </is>
      </c>
      <c r="G9" s="4" t="n">
        <v>2</v>
      </c>
      <c r="H9" s="6" t="n">
        <v>4200</v>
      </c>
      <c r="I9" s="6">
        <f>G9*H9</f>
        <v/>
      </c>
      <c r="J9" s="7" t="n">
        <v>0.21</v>
      </c>
      <c r="K9" s="6">
        <f>I9*J9</f>
        <v/>
      </c>
      <c r="L9" s="6">
        <f>I9+K9</f>
        <v/>
      </c>
      <c r="M9" s="8">
        <f>IFERROR(VLOOKUP(E9,Provisieregels!$B$3:$C$6,2,FALSE),0.05)</f>
        <v/>
      </c>
      <c r="N9" s="8">
        <f>IFERROR(VLOOKUP(E9,Provisieregels!$B$3:$D$6,3,FALSE),0)</f>
        <v/>
      </c>
      <c r="O9" s="7" t="n">
        <v>0.05</v>
      </c>
      <c r="P9" s="6">
        <f>I9*(1-O9)</f>
        <v/>
      </c>
      <c r="Q9" s="6">
        <f>P9*M9</f>
        <v/>
      </c>
      <c r="R9" s="6">
        <f>IF(I9&gt;5000,P9*N9,0)</f>
        <v/>
      </c>
      <c r="S9" s="6">
        <f>Q9+R9</f>
        <v/>
      </c>
      <c r="T9" s="4">
        <f>IF(I9&lt;1000,"Te laag",IF(I9&lt;3000,"In behandeling","Goedgekeurd"))</f>
        <v/>
      </c>
      <c r="U9" s="9" t="inlineStr">
        <is>
          <t>Belangrijke klant</t>
        </is>
      </c>
    </row>
    <row r="10">
      <c r="A10" s="10" t="inlineStr">
        <is>
          <t>2026-04-18</t>
        </is>
      </c>
      <c r="B10" s="11" t="inlineStr">
        <is>
          <t>Thijs Smit</t>
        </is>
      </c>
      <c r="C10" s="11" t="inlineStr">
        <is>
          <t>Gelderland</t>
        </is>
      </c>
      <c r="D10" s="12" t="inlineStr">
        <is>
          <t>Nijmegen Onderwijsgroep</t>
        </is>
      </c>
      <c r="E10" s="11" t="inlineStr">
        <is>
          <t>Accessoires</t>
        </is>
      </c>
      <c r="F10" s="12" t="inlineStr">
        <is>
          <t>Wireless Presenter Set</t>
        </is>
      </c>
      <c r="G10" s="11" t="n">
        <v>15</v>
      </c>
      <c r="H10" s="13" t="n">
        <v>55</v>
      </c>
      <c r="I10" s="13">
        <f>G10*H10</f>
        <v/>
      </c>
      <c r="J10" s="7" t="n">
        <v>0.21</v>
      </c>
      <c r="K10" s="13">
        <f>I10*J10</f>
        <v/>
      </c>
      <c r="L10" s="13">
        <f>I10+K10</f>
        <v/>
      </c>
      <c r="M10" s="14">
        <f>IFERROR(VLOOKUP(E10,Provisieregels!$B$3:$C$6,2,FALSE),0.05)</f>
        <v/>
      </c>
      <c r="N10" s="14">
        <f>IFERROR(VLOOKUP(E10,Provisieregels!$B$3:$D$6,3,FALSE),0)</f>
        <v/>
      </c>
      <c r="O10" s="7" t="n">
        <v>0.15</v>
      </c>
      <c r="P10" s="13">
        <f>I10*(1-O10)</f>
        <v/>
      </c>
      <c r="Q10" s="13">
        <f>P10*M10</f>
        <v/>
      </c>
      <c r="R10" s="13">
        <f>IF(I10&gt;5000,P10*N10,0)</f>
        <v/>
      </c>
      <c r="S10" s="13">
        <f>Q10+R10</f>
        <v/>
      </c>
      <c r="T10" s="11">
        <f>IF(I10&lt;1000,"Te laag",IF(I10&lt;3000,"In behandeling","Goedgekeurd"))</f>
        <v/>
      </c>
      <c r="U10" s="9" t="inlineStr">
        <is>
          <t>Lagere marge</t>
        </is>
      </c>
    </row>
    <row r="11">
      <c r="A11" s="3" t="inlineStr">
        <is>
          <t>2026-05-05</t>
        </is>
      </c>
      <c r="B11" s="4" t="inlineStr">
        <is>
          <t>Lieke Peters</t>
        </is>
      </c>
      <c r="C11" s="4" t="inlineStr">
        <is>
          <t>Noord-Brabant</t>
        </is>
      </c>
      <c r="D11" s="5" t="inlineStr">
        <is>
          <t>Breda Zorgpartners</t>
        </is>
      </c>
      <c r="E11" s="4" t="inlineStr">
        <is>
          <t>Software</t>
        </is>
      </c>
      <c r="F11" s="5" t="inlineStr">
        <is>
          <t>Beveiligingssuite</t>
        </is>
      </c>
      <c r="G11" s="4" t="n">
        <v>6</v>
      </c>
      <c r="H11" s="6" t="n">
        <v>780</v>
      </c>
      <c r="I11" s="6">
        <f>G11*H11</f>
        <v/>
      </c>
      <c r="J11" s="7" t="n">
        <v>0.21</v>
      </c>
      <c r="K11" s="6">
        <f>I11*J11</f>
        <v/>
      </c>
      <c r="L11" s="6">
        <f>I11+K11</f>
        <v/>
      </c>
      <c r="M11" s="8">
        <f>IFERROR(VLOOKUP(E11,Provisieregels!$B$3:$C$6,2,FALSE),0.05)</f>
        <v/>
      </c>
      <c r="N11" s="8">
        <f>IFERROR(VLOOKUP(E11,Provisieregels!$B$3:$D$6,3,FALSE),0)</f>
        <v/>
      </c>
      <c r="O11" s="7" t="n">
        <v>0</v>
      </c>
      <c r="P11" s="6">
        <f>I11*(1-O11)</f>
        <v/>
      </c>
      <c r="Q11" s="6">
        <f>P11*M11</f>
        <v/>
      </c>
      <c r="R11" s="6">
        <f>IF(I11&gt;5000,P11*N11,0)</f>
        <v/>
      </c>
      <c r="S11" s="6">
        <f>Q11+R11</f>
        <v/>
      </c>
      <c r="T11" s="4">
        <f>IF(I11&lt;1000,"Te laag",IF(I11&lt;3000,"In behandeling","Goedgekeurd"))</f>
        <v/>
      </c>
      <c r="U11" s="9" t="inlineStr"/>
    </row>
    <row r="12">
      <c r="A12" s="10" t="inlineStr">
        <is>
          <t>2026-05-22</t>
        </is>
      </c>
      <c r="B12" s="11" t="inlineStr">
        <is>
          <t>Ruben Hermans</t>
        </is>
      </c>
      <c r="C12" s="11" t="inlineStr">
        <is>
          <t>Noord-Holland</t>
        </is>
      </c>
      <c r="D12" s="12" t="inlineStr">
        <is>
          <t>Haarlem Bouwgroep</t>
        </is>
      </c>
      <c r="E12" s="11" t="inlineStr">
        <is>
          <t>Hardware</t>
        </is>
      </c>
      <c r="F12" s="12" t="inlineStr">
        <is>
          <t>Werkstation Elite</t>
        </is>
      </c>
      <c r="G12" s="11" t="n">
        <v>4</v>
      </c>
      <c r="H12" s="13" t="n">
        <v>1650</v>
      </c>
      <c r="I12" s="13">
        <f>G12*H12</f>
        <v/>
      </c>
      <c r="J12" s="7" t="n">
        <v>0.21</v>
      </c>
      <c r="K12" s="13">
        <f>I12*J12</f>
        <v/>
      </c>
      <c r="L12" s="13">
        <f>I12+K12</f>
        <v/>
      </c>
      <c r="M12" s="14">
        <f>IFERROR(VLOOKUP(E12,Provisieregels!$B$3:$C$6,2,FALSE),0.05)</f>
        <v/>
      </c>
      <c r="N12" s="14">
        <f>IFERROR(VLOOKUP(E12,Provisieregels!$B$3:$D$6,3,FALSE),0)</f>
        <v/>
      </c>
      <c r="O12" s="7" t="n">
        <v>0.08</v>
      </c>
      <c r="P12" s="13">
        <f>I12*(1-O12)</f>
        <v/>
      </c>
      <c r="Q12" s="13">
        <f>P12*M12</f>
        <v/>
      </c>
      <c r="R12" s="13">
        <f>IF(I12&gt;5000,P12*N12,0)</f>
        <v/>
      </c>
      <c r="S12" s="13">
        <f>Q12+R12</f>
        <v/>
      </c>
      <c r="T12" s="11">
        <f>IF(I12&lt;1000,"Te laag",IF(I12&lt;3000,"In behandeling","Goedgekeurd"))</f>
        <v/>
      </c>
      <c r="U12" s="9" t="inlineStr">
        <is>
          <t>Onderhandeld</t>
        </is>
      </c>
    </row>
    <row r="13"/>
    <row r="14">
      <c r="F14" s="15" t="inlineStr">
        <is>
          <t>TOTALEN</t>
        </is>
      </c>
      <c r="I14" s="16">
        <f>SUM(I3:I12)</f>
        <v/>
      </c>
      <c r="K14" s="16">
        <f>SUM(K3:K12)</f>
        <v/>
      </c>
      <c r="L14" s="16">
        <f>SUM(L3:L12)</f>
        <v/>
      </c>
      <c r="P14" s="16">
        <f>SUM(P3:P12)</f>
        <v/>
      </c>
      <c r="Q14" s="16">
        <f>SUM(Q3:Q12)</f>
        <v/>
      </c>
      <c r="R14" s="16">
        <f>SUM(R3:R12)</f>
        <v/>
      </c>
      <c r="S14" s="16">
        <f>SUM(S3:S12)</f>
        <v/>
      </c>
    </row>
  </sheetData>
  <mergeCells count="1">
    <mergeCell ref="A1:U1"/>
  </mergeCells>
  <conditionalFormatting sqref="T3:T12">
    <cfRule type="expression" priority="1" dxfId="0" stopIfTrue="1">
      <formula>T3="Goedgekeurd"</formula>
    </cfRule>
    <cfRule type="expression" priority="2" dxfId="1" stopIfTrue="1">
      <formula>T3="Te laag"</formula>
    </cfRule>
  </conditionalFormatting>
  <dataValidations count="1">
    <dataValidation sqref="T3:T12" showErrorMessage="1" showInputMessage="1" allowBlank="1" type="list">
      <formula1>"Goedgekeurd,In behandeling,Te laag"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8" customWidth="1" min="3" max="3"/>
    <col width="16" customWidth="1" min="4" max="4"/>
    <col width="15" customWidth="1" min="5" max="5"/>
    <col width="22" customWidth="1" min="6" max="6"/>
    <col width="9" customWidth="1" min="7" max="7"/>
  </cols>
  <sheetData>
    <row r="1">
      <c r="A1" s="1" t="inlineStr">
        <is>
          <t>Provisieregels en Bonusafspraken</t>
        </is>
      </c>
    </row>
    <row r="2">
      <c r="A2" s="2" t="inlineStr">
        <is>
          <t>Type regeling</t>
        </is>
      </c>
      <c r="B2" s="2" t="inlineStr">
        <is>
          <t>Waarde sleutel</t>
        </is>
      </c>
      <c r="C2" s="2" t="inlineStr">
        <is>
          <t>Provisiepercentage</t>
        </is>
      </c>
      <c r="D2" s="2" t="inlineStr">
        <is>
          <t>Bonuspercentage</t>
        </is>
      </c>
      <c r="E2" s="2" t="inlineStr">
        <is>
          <t>Minimale omzet</t>
        </is>
      </c>
      <c r="F2" s="2" t="inlineStr">
        <is>
          <t>Maximaal percentage korting</t>
        </is>
      </c>
      <c r="G2" s="2" t="inlineStr">
        <is>
          <t>Actief</t>
        </is>
      </c>
    </row>
    <row r="3">
      <c r="A3" s="4" t="inlineStr">
        <is>
          <t>Categorie</t>
        </is>
      </c>
      <c r="B3" s="5" t="inlineStr">
        <is>
          <t>Software</t>
        </is>
      </c>
      <c r="C3" s="8" t="n">
        <v>0.12</v>
      </c>
      <c r="D3" s="8" t="n">
        <v>0.03</v>
      </c>
      <c r="E3" s="6" t="n">
        <v>1000</v>
      </c>
      <c r="F3" s="8" t="n">
        <v>0.1</v>
      </c>
      <c r="G3" s="4" t="inlineStr">
        <is>
          <t>Ja</t>
        </is>
      </c>
    </row>
    <row r="4">
      <c r="A4" s="11" t="inlineStr">
        <is>
          <t>Categorie</t>
        </is>
      </c>
      <c r="B4" s="12" t="inlineStr">
        <is>
          <t>Hardware</t>
        </is>
      </c>
      <c r="C4" s="14" t="n">
        <v>0.08</v>
      </c>
      <c r="D4" s="14" t="n">
        <v>0.02</v>
      </c>
      <c r="E4" s="13" t="n">
        <v>1000</v>
      </c>
      <c r="F4" s="14" t="n">
        <v>0.15</v>
      </c>
      <c r="G4" s="11" t="inlineStr">
        <is>
          <t>Ja</t>
        </is>
      </c>
    </row>
    <row r="5">
      <c r="A5" s="4" t="inlineStr">
        <is>
          <t>Categorie</t>
        </is>
      </c>
      <c r="B5" s="5" t="inlineStr">
        <is>
          <t>Consultancy</t>
        </is>
      </c>
      <c r="C5" s="8" t="n">
        <v>0.15</v>
      </c>
      <c r="D5" s="8" t="n">
        <v>0.05</v>
      </c>
      <c r="E5" s="6" t="n">
        <v>500</v>
      </c>
      <c r="F5" s="8" t="n">
        <v>0.05</v>
      </c>
      <c r="G5" s="4" t="inlineStr">
        <is>
          <t>Ja</t>
        </is>
      </c>
    </row>
    <row r="6">
      <c r="A6" s="11" t="inlineStr">
        <is>
          <t>Categorie</t>
        </is>
      </c>
      <c r="B6" s="12" t="inlineStr">
        <is>
          <t>Accessoires</t>
        </is>
      </c>
      <c r="C6" s="14" t="n">
        <v>0.06</v>
      </c>
      <c r="D6" s="14" t="n">
        <v>0.01</v>
      </c>
      <c r="E6" s="13" t="n">
        <v>250</v>
      </c>
      <c r="F6" s="14" t="n">
        <v>0.2</v>
      </c>
      <c r="G6" s="11" t="inlineStr">
        <is>
          <t>Ja</t>
        </is>
      </c>
    </row>
    <row r="7"/>
    <row r="8">
      <c r="A8" s="17" t="inlineStr">
        <is>
          <t>Persoonlijke verkopersafspraken</t>
        </is>
      </c>
      <c r="B8" s="17" t="inlineStr"/>
      <c r="C8" s="17" t="inlineStr"/>
      <c r="D8" s="17" t="inlineStr"/>
      <c r="E8" s="17" t="inlineStr"/>
      <c r="F8" s="17" t="inlineStr"/>
      <c r="G8" s="17" t="inlineStr"/>
    </row>
    <row r="9">
      <c r="A9" s="4" t="inlineStr">
        <is>
          <t>Verkoper</t>
        </is>
      </c>
      <c r="B9" s="5" t="inlineStr">
        <is>
          <t>Sanne de Vries</t>
        </is>
      </c>
      <c r="C9" s="8" t="n">
        <v>0.13</v>
      </c>
      <c r="D9" s="8" t="n">
        <v>0.03</v>
      </c>
      <c r="E9" s="6" t="n">
        <v>800</v>
      </c>
      <c r="F9" s="8" t="n">
        <v>0.1</v>
      </c>
      <c r="G9" s="4" t="inlineStr">
        <is>
          <t>Ja</t>
        </is>
      </c>
    </row>
    <row r="10">
      <c r="A10" s="11" t="inlineStr">
        <is>
          <t>Verkoper</t>
        </is>
      </c>
      <c r="B10" s="12" t="inlineStr">
        <is>
          <t>Daan Jansen</t>
        </is>
      </c>
      <c r="C10" s="14" t="n">
        <v>0.09</v>
      </c>
      <c r="D10" s="14" t="n">
        <v>0.02</v>
      </c>
      <c r="E10" s="13" t="n">
        <v>900</v>
      </c>
      <c r="F10" s="14" t="n">
        <v>0.1</v>
      </c>
      <c r="G10" s="11" t="inlineStr">
        <is>
          <t>Ja</t>
        </is>
      </c>
    </row>
    <row r="11">
      <c r="A11" s="4" t="inlineStr">
        <is>
          <t>Verkoper</t>
        </is>
      </c>
      <c r="B11" s="5" t="inlineStr">
        <is>
          <t>Emma Bakker</t>
        </is>
      </c>
      <c r="C11" s="8" t="n">
        <v>0.16</v>
      </c>
      <c r="D11" s="8" t="n">
        <v>0.05</v>
      </c>
      <c r="E11" s="6" t="n">
        <v>400</v>
      </c>
      <c r="F11" s="8" t="n">
        <v>0.05</v>
      </c>
      <c r="G11" s="4" t="inlineStr">
        <is>
          <t>Ja</t>
        </is>
      </c>
    </row>
    <row r="12">
      <c r="A12" s="11" t="inlineStr">
        <is>
          <t>Verkoper</t>
        </is>
      </c>
      <c r="B12" s="12" t="inlineStr">
        <is>
          <t>Lars van Dijk</t>
        </is>
      </c>
      <c r="C12" s="14" t="n">
        <v>0.07000000000000001</v>
      </c>
      <c r="D12" s="14" t="n">
        <v>0.01</v>
      </c>
      <c r="E12" s="13" t="n">
        <v>250</v>
      </c>
      <c r="F12" s="14" t="n">
        <v>0.2</v>
      </c>
      <c r="G12" s="11" t="inlineStr">
        <is>
          <t>Ja</t>
        </is>
      </c>
    </row>
    <row r="13">
      <c r="A13" s="4" t="inlineStr">
        <is>
          <t>Verkoper</t>
        </is>
      </c>
      <c r="B13" s="5" t="inlineStr">
        <is>
          <t>Sophie de Boer</t>
        </is>
      </c>
      <c r="C13" s="8" t="n">
        <v>0.11</v>
      </c>
      <c r="D13" s="8" t="n">
        <v>0.02</v>
      </c>
      <c r="E13" s="6" t="n">
        <v>600</v>
      </c>
      <c r="F13" s="8" t="n">
        <v>0.1</v>
      </c>
      <c r="G13" s="4" t="inlineStr">
        <is>
          <t>Ja</t>
        </is>
      </c>
    </row>
    <row r="14">
      <c r="A14" s="11" t="inlineStr">
        <is>
          <t>Verkoper</t>
        </is>
      </c>
      <c r="B14" s="12" t="inlineStr">
        <is>
          <t>Bram Visser</t>
        </is>
      </c>
      <c r="C14" s="14" t="n">
        <v>0.15</v>
      </c>
      <c r="D14" s="14" t="n">
        <v>0.05</v>
      </c>
      <c r="E14" s="13" t="n">
        <v>500</v>
      </c>
      <c r="F14" s="14" t="n">
        <v>0.05</v>
      </c>
      <c r="G14" s="11" t="inlineStr">
        <is>
          <t>Ja</t>
        </is>
      </c>
    </row>
    <row r="15">
      <c r="A15" s="4" t="inlineStr">
        <is>
          <t>Verkoper</t>
        </is>
      </c>
      <c r="B15" s="5" t="inlineStr">
        <is>
          <t>Julia Meijer</t>
        </is>
      </c>
      <c r="C15" s="8" t="n">
        <v>0.09</v>
      </c>
      <c r="D15" s="8" t="n">
        <v>0.02</v>
      </c>
      <c r="E15" s="6" t="n">
        <v>1000</v>
      </c>
      <c r="F15" s="8" t="n">
        <v>0.15</v>
      </c>
      <c r="G15" s="4" t="inlineStr">
        <is>
          <t>Ja</t>
        </is>
      </c>
    </row>
    <row r="16">
      <c r="A16" s="11" t="inlineStr">
        <is>
          <t>Verkoper</t>
        </is>
      </c>
      <c r="B16" s="12" t="inlineStr">
        <is>
          <t>Thijs Smit</t>
        </is>
      </c>
      <c r="C16" s="14" t="n">
        <v>0.06</v>
      </c>
      <c r="D16" s="14" t="n">
        <v>0.01</v>
      </c>
      <c r="E16" s="13" t="n">
        <v>250</v>
      </c>
      <c r="F16" s="14" t="n">
        <v>0.2</v>
      </c>
      <c r="G16" s="11" t="inlineStr">
        <is>
          <t>Ja</t>
        </is>
      </c>
    </row>
    <row r="17">
      <c r="A17" s="4" t="inlineStr">
        <is>
          <t>Verkoper</t>
        </is>
      </c>
      <c r="B17" s="5" t="inlineStr">
        <is>
          <t>Lieke Peters</t>
        </is>
      </c>
      <c r="C17" s="8" t="n">
        <v>0.12</v>
      </c>
      <c r="D17" s="8" t="n">
        <v>0.03</v>
      </c>
      <c r="E17" s="6" t="n">
        <v>700</v>
      </c>
      <c r="F17" s="8" t="n">
        <v>0.1</v>
      </c>
      <c r="G17" s="4" t="inlineStr">
        <is>
          <t>Ja</t>
        </is>
      </c>
    </row>
    <row r="18">
      <c r="A18" s="11" t="inlineStr">
        <is>
          <t>Verkoper</t>
        </is>
      </c>
      <c r="B18" s="12" t="inlineStr">
        <is>
          <t>Ruben Hermans</t>
        </is>
      </c>
      <c r="C18" s="14" t="n">
        <v>0.08</v>
      </c>
      <c r="D18" s="14" t="n">
        <v>0.02</v>
      </c>
      <c r="E18" s="13" t="n">
        <v>900</v>
      </c>
      <c r="F18" s="14" t="n">
        <v>0.15</v>
      </c>
      <c r="G18" s="11" t="inlineStr">
        <is>
          <t>Ja</t>
        </is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  <col width="4" customWidth="1" min="4" max="4"/>
    <col width="4" customWidth="1" min="5" max="5"/>
    <col width="20" customWidth="1" min="6" max="6"/>
    <col width="18" customWidth="1" min="7" max="7"/>
  </cols>
  <sheetData>
    <row r="1">
      <c r="A1" s="1" t="inlineStr">
        <is>
          <t>Dashboard - Provisie en Verkoopoverzicht 2026</t>
        </is>
      </c>
    </row>
    <row r="2"/>
    <row r="3">
      <c r="A3" s="18" t="inlineStr">
        <is>
          <t>Kerncijfers</t>
        </is>
      </c>
    </row>
    <row r="4">
      <c r="A4" s="15" t="inlineStr">
        <is>
          <t>Totale omzet excl. btw</t>
        </is>
      </c>
      <c r="D4" s="6">
        <f>SUM(Verkopen!I3:I12)</f>
        <v/>
      </c>
    </row>
    <row r="5">
      <c r="A5" s="19" t="inlineStr">
        <is>
          <t>Totale btw</t>
        </is>
      </c>
      <c r="D5" s="13">
        <f>SUM(Verkopen!K3:K12)</f>
        <v/>
      </c>
    </row>
    <row r="6">
      <c r="A6" s="15" t="inlineStr">
        <is>
          <t>Totale omzet incl. btw</t>
        </is>
      </c>
      <c r="D6" s="6">
        <f>SUM(Verkopen!L3:L12)</f>
        <v/>
      </c>
    </row>
    <row r="7">
      <c r="A7" s="19" t="inlineStr">
        <is>
          <t>Totale provisie</t>
        </is>
      </c>
      <c r="D7" s="13">
        <f>SUM(Verkopen!S3:S12)</f>
        <v/>
      </c>
    </row>
    <row r="8">
      <c r="A8" s="15" t="inlineStr">
        <is>
          <t>Gemiddelde provisie per verkoop</t>
        </is>
      </c>
      <c r="D8" s="6">
        <f>IFERROR(AVERAGE(Verkopen!S3:S12),0)</f>
        <v/>
      </c>
    </row>
    <row r="9">
      <c r="A9" s="19" t="inlineStr">
        <is>
          <t>Aantal verkopen</t>
        </is>
      </c>
      <c r="D9" s="11">
        <f>COUNTA(Verkopen!B3:B12)</f>
        <v/>
      </c>
    </row>
    <row r="10">
      <c r="A10" s="15" t="inlineStr">
        <is>
          <t>Aantal goedgekeurde verkopen</t>
        </is>
      </c>
      <c r="D10" s="4">
        <f>COUNTIF(Verkopen!T3:T12,"Goedgekeurd")</f>
        <v/>
      </c>
    </row>
    <row r="11">
      <c r="A11" s="19" t="inlineStr">
        <is>
          <t>Aantal verkopen met status Te laag</t>
        </is>
      </c>
      <c r="D11" s="11">
        <f>COUNTIF(Verkopen!T3:T12,"Te laag")</f>
        <v/>
      </c>
    </row>
    <row r="12">
      <c r="A12" s="15" t="inlineStr">
        <is>
          <t>Hoogste provisie per verkoper</t>
        </is>
      </c>
      <c r="D12" s="6">
        <f>IFERROR(MAX(C21:C30),0)</f>
        <v/>
      </c>
    </row>
    <row r="13">
      <c r="A13" s="19" t="inlineStr">
        <is>
          <t>KPI-status totale provisie</t>
        </is>
      </c>
      <c r="D13" s="11">
        <f>IF(D5&gt;10000,"Sterk","Onder target")</f>
        <v/>
      </c>
    </row>
    <row r="14"/>
    <row r="15"/>
    <row r="16"/>
    <row r="17"/>
    <row r="18"/>
    <row r="19">
      <c r="A19" s="20" t="inlineStr">
        <is>
          <t>Omzet en provisie per verkoper</t>
        </is>
      </c>
      <c r="F19" s="20" t="inlineStr">
        <is>
          <t>Provisie per categorie</t>
        </is>
      </c>
    </row>
    <row r="20">
      <c r="A20" s="2" t="inlineStr">
        <is>
          <t>Verkoper</t>
        </is>
      </c>
      <c r="B20" s="2" t="inlineStr">
        <is>
          <t>Omzet excl. btw</t>
        </is>
      </c>
      <c r="C20" s="2" t="inlineStr">
        <is>
          <t>Totaal provisie</t>
        </is>
      </c>
      <c r="D20" s="2" t="n"/>
      <c r="E20" s="2" t="n"/>
      <c r="F20" s="2" t="inlineStr">
        <is>
          <t>Categorie</t>
        </is>
      </c>
      <c r="G20" s="2" t="inlineStr">
        <is>
          <t>Totaal provisie</t>
        </is>
      </c>
    </row>
    <row r="21">
      <c r="A21" s="21" t="inlineStr">
        <is>
          <t>Sanne de Vries</t>
        </is>
      </c>
      <c r="B21" s="22">
        <f>SUMIF(Verkopen!$B$3:$B$12,A21,Verkopen!$I$3:$I$12)</f>
        <v/>
      </c>
      <c r="C21" s="22">
        <f>SUMIF(Verkopen!$B$3:$B$12,A21,Verkopen!$S$3:$S$12)</f>
        <v/>
      </c>
      <c r="F21" s="21" t="inlineStr">
        <is>
          <t>Software</t>
        </is>
      </c>
      <c r="G21" s="22">
        <f>SUMIF(Verkopen!$E$3:$E$12,F21,Verkopen!$S$3:$S$12)</f>
        <v/>
      </c>
    </row>
    <row r="22">
      <c r="A22" s="23" t="inlineStr">
        <is>
          <t>Daan Jansen</t>
        </is>
      </c>
      <c r="B22" s="24">
        <f>SUMIF(Verkopen!$B$3:$B$12,A22,Verkopen!$I$3:$I$12)</f>
        <v/>
      </c>
      <c r="C22" s="24">
        <f>SUMIF(Verkopen!$B$3:$B$12,A22,Verkopen!$S$3:$S$12)</f>
        <v/>
      </c>
      <c r="F22" s="23" t="inlineStr">
        <is>
          <t>Hardware</t>
        </is>
      </c>
      <c r="G22" s="24">
        <f>SUMIF(Verkopen!$E$3:$E$12,F22,Verkopen!$S$3:$S$12)</f>
        <v/>
      </c>
    </row>
    <row r="23">
      <c r="A23" s="21" t="inlineStr">
        <is>
          <t>Emma Bakker</t>
        </is>
      </c>
      <c r="B23" s="22">
        <f>SUMIF(Verkopen!$B$3:$B$12,A23,Verkopen!$I$3:$I$12)</f>
        <v/>
      </c>
      <c r="C23" s="22">
        <f>SUMIF(Verkopen!$B$3:$B$12,A23,Verkopen!$S$3:$S$12)</f>
        <v/>
      </c>
      <c r="F23" s="21" t="inlineStr">
        <is>
          <t>Consultancy</t>
        </is>
      </c>
      <c r="G23" s="22">
        <f>SUMIF(Verkopen!$E$3:$E$12,F23,Verkopen!$S$3:$S$12)</f>
        <v/>
      </c>
    </row>
    <row r="24">
      <c r="A24" s="23" t="inlineStr">
        <is>
          <t>Lars van Dijk</t>
        </is>
      </c>
      <c r="B24" s="24">
        <f>SUMIF(Verkopen!$B$3:$B$12,A24,Verkopen!$I$3:$I$12)</f>
        <v/>
      </c>
      <c r="C24" s="24">
        <f>SUMIF(Verkopen!$B$3:$B$12,A24,Verkopen!$S$3:$S$12)</f>
        <v/>
      </c>
      <c r="F24" s="23" t="inlineStr">
        <is>
          <t>Accessoires</t>
        </is>
      </c>
      <c r="G24" s="24">
        <f>SUMIF(Verkopen!$E$3:$E$12,F24,Verkopen!$S$3:$S$12)</f>
        <v/>
      </c>
    </row>
    <row r="25">
      <c r="A25" s="21" t="inlineStr">
        <is>
          <t>Sophie de Boer</t>
        </is>
      </c>
      <c r="B25" s="22">
        <f>SUMIF(Verkopen!$B$3:$B$12,A25,Verkopen!$I$3:$I$12)</f>
        <v/>
      </c>
      <c r="C25" s="22">
        <f>SUMIF(Verkopen!$B$3:$B$12,A25,Verkopen!$S$3:$S$12)</f>
        <v/>
      </c>
    </row>
    <row r="26">
      <c r="A26" s="23" t="inlineStr">
        <is>
          <t>Bram Visser</t>
        </is>
      </c>
      <c r="B26" s="24">
        <f>SUMIF(Verkopen!$B$3:$B$12,A26,Verkopen!$I$3:$I$12)</f>
        <v/>
      </c>
      <c r="C26" s="24">
        <f>SUMIF(Verkopen!$B$3:$B$12,A26,Verkopen!$S$3:$S$12)</f>
        <v/>
      </c>
    </row>
    <row r="27">
      <c r="A27" s="21" t="inlineStr">
        <is>
          <t>Julia Meijer</t>
        </is>
      </c>
      <c r="B27" s="22">
        <f>SUMIF(Verkopen!$B$3:$B$12,A27,Verkopen!$I$3:$I$12)</f>
        <v/>
      </c>
      <c r="C27" s="22">
        <f>SUMIF(Verkopen!$B$3:$B$12,A27,Verkopen!$S$3:$S$12)</f>
        <v/>
      </c>
    </row>
    <row r="28">
      <c r="A28" s="23" t="inlineStr">
        <is>
          <t>Thijs Smit</t>
        </is>
      </c>
      <c r="B28" s="24">
        <f>SUMIF(Verkopen!$B$3:$B$12,A28,Verkopen!$I$3:$I$12)</f>
        <v/>
      </c>
      <c r="C28" s="24">
        <f>SUMIF(Verkopen!$B$3:$B$12,A28,Verkopen!$S$3:$S$12)</f>
        <v/>
      </c>
    </row>
    <row r="29">
      <c r="A29" s="21" t="inlineStr">
        <is>
          <t>Lieke Peters</t>
        </is>
      </c>
      <c r="B29" s="22">
        <f>SUMIF(Verkopen!$B$3:$B$12,A29,Verkopen!$I$3:$I$12)</f>
        <v/>
      </c>
      <c r="C29" s="22">
        <f>SUMIF(Verkopen!$B$3:$B$12,A29,Verkopen!$S$3:$S$12)</f>
        <v/>
      </c>
    </row>
    <row r="30">
      <c r="A30" s="23" t="inlineStr">
        <is>
          <t>Ruben Hermans</t>
        </is>
      </c>
      <c r="B30" s="24">
        <f>SUMIF(Verkopen!$B$3:$B$12,A30,Verkopen!$I$3:$I$12)</f>
        <v/>
      </c>
      <c r="C30" s="24">
        <f>SUMIF(Verkopen!$B$3:$B$12,A30,Verkopen!$S$3:$S$12)</f>
        <v/>
      </c>
    </row>
  </sheetData>
  <mergeCells count="1">
    <mergeCell ref="A1:F1"/>
  </mergeCells>
  <conditionalFormatting sqref="D13">
    <cfRule type="expression" priority="1" dxfId="0" stopIfTrue="1">
      <formula>D13="Sterk"</formula>
    </cfRule>
    <cfRule type="expression" priority="2" dxfId="1" stopIfTrue="1">
      <formula>D13="Onder target"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30" customWidth="1" min="1" max="1"/>
    <col width="80" customWidth="1" min="2" max="2"/>
  </cols>
  <sheetData>
    <row r="1">
      <c r="A1" s="1" t="inlineStr">
        <is>
          <t>Uitleg bij het Provisiesjabloon</t>
        </is>
      </c>
    </row>
    <row r="2"/>
    <row r="3" ht="45" customHeight="1">
      <c r="A3" s="25" t="inlineStr">
        <is>
          <t>Doel van dit sjabloon</t>
        </is>
      </c>
      <c r="B3" s="26" t="inlineStr">
        <is>
          <t>Dit sjabloon berekent automatisch de provisie en bonus van verkopers op basis van verkoopgegevens, btw-tarieven, kortingen en per-categorie of per-verkoper afspraken.</t>
        </is>
      </c>
    </row>
    <row r="4" ht="45" customHeight="1">
      <c r="A4" s="27" t="inlineStr">
        <is>
          <t>Sheet Verkopen</t>
        </is>
      </c>
      <c r="B4" s="28" t="inlineStr">
        <is>
          <t>Vul per verkoopregel de datum, verkoper, klant, productcategorie, aantal, prijs en btw-tarief in. De overige kolommen (omzet, btw-bedrag, provisie, bonus, status) worden automatisch berekend met formules.</t>
        </is>
      </c>
    </row>
    <row r="5" ht="45" customHeight="1">
      <c r="A5" s="25" t="inlineStr">
        <is>
          <t>Sheet Provisieregels</t>
        </is>
      </c>
      <c r="B5" s="26" t="inlineStr">
        <is>
          <t>Hier staan de provisiepercentages en bonuspercentages per productcategorie en per verkoper. Deze waarden worden via VLOOKUP opgehaald in de sheet Verkopen.</t>
        </is>
      </c>
    </row>
    <row r="6" ht="45" customHeight="1">
      <c r="A6" s="27" t="inlineStr">
        <is>
          <t>Sheet Dashboard</t>
        </is>
      </c>
      <c r="B6" s="28" t="inlineStr">
        <is>
          <t>Geeft een samenvatting van totale omzet, btw, provisie en aantallen verkopen, inclusief grafieken met omzet en provisie per verkoper en de verdeling van provisie per categorie.</t>
        </is>
      </c>
    </row>
    <row r="7" ht="45" customHeight="1">
      <c r="A7" s="25" t="inlineStr">
        <is>
          <t>Omzet excl. btw</t>
        </is>
      </c>
      <c r="B7" s="26" t="inlineStr">
        <is>
          <t>Berekend als Aantal maal Verkoopprijs per stuk.</t>
        </is>
      </c>
    </row>
    <row r="8" ht="45" customHeight="1">
      <c r="A8" s="27" t="inlineStr">
        <is>
          <t>Btw-bedrag en omzet incl. btw</t>
        </is>
      </c>
      <c r="B8" s="28" t="inlineStr">
        <is>
          <t>Btw-bedrag = Omzet excl. btw maal Btw-tarief. Omzet incl. btw = Omzet excl. btw plus Btw-bedrag.</t>
        </is>
      </c>
    </row>
    <row r="9" ht="45" customHeight="1">
      <c r="A9" s="25" t="inlineStr">
        <is>
          <t>Netto omzet en provisiebedrag</t>
        </is>
      </c>
      <c r="B9" s="26" t="inlineStr">
        <is>
          <t>Netto omzet = Omzet excl. btw maal (1 min Korting %). Provisiebedrag = Netto omzet maal Provisiepercentage.</t>
        </is>
      </c>
    </row>
    <row r="10" ht="45" customHeight="1">
      <c r="A10" s="27" t="inlineStr">
        <is>
          <t>Bonusbedrag</t>
        </is>
      </c>
      <c r="B10" s="28" t="inlineStr">
        <is>
          <t>Alleen toegekend als Omzet excl. btw groter is dan € 5.000: Netto omzet maal Bonuspercentage, anders 0.</t>
        </is>
      </c>
    </row>
    <row r="11" ht="45" customHeight="1">
      <c r="A11" s="25" t="inlineStr">
        <is>
          <t>Totaal provisie en status</t>
        </is>
      </c>
      <c r="B11" s="26" t="inlineStr">
        <is>
          <t>Totaal provisie = Provisiebedrag plus Bonusbedrag. Status is 'Goedgekeurd', 'In behandeling' of 'Te laag', afhankelijk van de hoogte van de omzet.</t>
        </is>
      </c>
    </row>
    <row r="12" ht="45" customHeight="1">
      <c r="A12" s="27" t="inlineStr">
        <is>
          <t>Btw, provisie en bonus</t>
        </is>
      </c>
      <c r="B12" s="28" t="inlineStr">
        <is>
          <t>Btw is de omzetbelasting (21% standaard, 9% laag tarief). Provisie is de vergoeding over de netto verkoopwaarde. Bonus is een extra beloning bij verkopen boven € 5.000.</t>
        </is>
      </c>
    </row>
    <row r="13" ht="45" customHeight="1">
      <c r="A13" s="25" t="inlineStr">
        <is>
          <t>Kleurcodering</t>
        </is>
      </c>
      <c r="B13" s="26" t="inlineStr">
        <is>
          <t>Gele cellen = invoer. Donkerblauw = kopteksten. Groen = positieve/goedgekeurde uitkomsten. Rood = waarschuwing of negatieve uitkomst (bijvoorbeeld status 'Te laag').</t>
        </is>
      </c>
    </row>
    <row r="14"/>
    <row r="15">
      <c r="A15" s="20" t="inlineStr">
        <is>
          <t>Kleurlegenda</t>
        </is>
      </c>
    </row>
    <row r="16">
      <c r="A16" s="29" t="inlineStr">
        <is>
          <t>Invoercel</t>
        </is>
      </c>
    </row>
    <row r="17">
      <c r="A17" s="30" t="inlineStr">
        <is>
          <t>Koptekst</t>
        </is>
      </c>
    </row>
    <row r="18">
      <c r="A18" s="31" t="inlineStr">
        <is>
          <t>Positief / Goedgekeurd</t>
        </is>
      </c>
    </row>
    <row r="19">
      <c r="A19" s="32" t="inlineStr">
        <is>
          <t>Waarschuwing / Te laag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2026-07-02T21:58:56Z</dcterms:created>
  <dcterms:modified xmlns:dcterms="http://purl.org/dc/terms/" xmlns:xsi="http://www.w3.org/2001/XMLSchema-instance" xsi:type="dcterms:W3CDTF">2026-07-02T21:58:56Z</dcterms:modified>
</cp:coreProperties>
</file>