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laraties" sheetId="1" state="visible" r:id="rId1"/>
    <sheet xmlns:r="http://schemas.openxmlformats.org/officeDocument/2006/relationships" name="Instellingen" sheetId="2" state="visible" r:id="rId2"/>
    <sheet xmlns:r="http://schemas.openxmlformats.org/officeDocument/2006/relationships" name="Samenvatting" sheetId="3" state="visible" r:id="rId3"/>
    <sheet xmlns:r="http://schemas.openxmlformats.org/officeDocument/2006/relationships" name="Instruct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JJJJ"/>
    <numFmt numFmtId="165" formatCode="&quot;€&quot; #.##0,00"/>
    <numFmt numFmtId="166" formatCode="#.##0"/>
  </numFmts>
  <fonts count="9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0"/>
    </font>
    <font>
      <b val="1"/>
    </font>
    <font>
      <b val="1"/>
      <color rgb="001E293B"/>
    </font>
    <font>
      <b val="1"/>
      <color rgb="0016A34A"/>
    </font>
    <font>
      <b val="1"/>
      <color rgb="00C8102E"/>
      <sz val="11"/>
    </font>
    <font>
      <b val="1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5" fillId="6" borderId="1" pivotButton="0" quotePrefix="0" xfId="0"/>
    <xf numFmtId="165" fontId="5" fillId="6" borderId="1" pivotButton="0" quotePrefix="0" xfId="0"/>
    <xf numFmtId="0" fontId="1" fillId="0" borderId="0" pivotButton="0" quotePrefix="0" xfId="0"/>
    <xf numFmtId="0" fontId="2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3" fillId="0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5" fillId="0" borderId="1" pivotButton="0" quotePrefix="0" xfId="0"/>
    <xf numFmtId="0" fontId="3" fillId="0" borderId="1" pivotButton="0" quotePrefix="0" xfId="0"/>
    <xf numFmtId="1" fontId="6" fillId="6" borderId="1" pivotButton="0" quotePrefix="0" xfId="0"/>
    <xf numFmtId="0" fontId="2" fillId="2" borderId="1" pivotButton="0" quotePrefix="0" xfId="0"/>
    <xf numFmtId="166" fontId="6" fillId="6" borderId="1" pivotButton="0" quotePrefix="0" xfId="0"/>
    <xf numFmtId="0" fontId="3" fillId="3" borderId="1" pivotButton="0" quotePrefix="0" xfId="0"/>
    <xf numFmtId="166" fontId="0" fillId="3" borderId="1" pivotButton="0" quotePrefix="0" xfId="0"/>
    <xf numFmtId="165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165" fontId="6" fillId="6" borderId="1" pivotButton="0" quotePrefix="0" xfId="0"/>
    <xf numFmtId="0" fontId="3" fillId="5" borderId="1" pivotButton="0" quotePrefix="0" xfId="0"/>
    <xf numFmtId="166" fontId="0" fillId="5" borderId="1" pivotButton="0" quotePrefix="0" xfId="0"/>
    <xf numFmtId="165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4" borderId="1" pivotButton="0" quotePrefix="0" xfId="0"/>
    <xf numFmtId="165" fontId="0" fillId="6" borderId="1" pivotButton="0" quotePrefix="0" xfId="0"/>
    <xf numFmtId="0" fontId="7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8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Totaal te declareren bedrag per medewerker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'Samenvatting'!F4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'Samenvatting'!$D$5:$D$14</f>
            </numRef>
          </cat>
          <val>
            <numRef>
              <f>'Samenvatting'!$F$5:$F$14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Medewerker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reiskosten per vervoermiddel</a:t>
            </a:r>
          </a:p>
        </rich>
      </tx>
    </title>
    <plotArea>
      <pieChart>
        <varyColors val="1"/>
        <ser>
          <idx val="0"/>
          <order val="0"/>
          <tx>
            <strRef>
              <f>'Samenvatting'!J4</f>
            </strRef>
          </tx>
          <spPr>
            <a:ln xmlns:a="http://schemas.openxmlformats.org/drawingml/2006/main">
              <a:prstDash val="solid"/>
            </a:ln>
          </spPr>
          <cat>
            <numRef>
              <f>'Samenvatting'!$H$5:$H$8</f>
            </numRef>
          </cat>
          <val>
            <numRef>
              <f>'Samenvatting'!$J$5:$J$8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2" customWidth="1" min="3" max="3"/>
    <col width="13" customWidth="1" min="4" max="4"/>
    <col width="13" customWidth="1" min="5" max="5"/>
    <col width="12" customWidth="1" min="6" max="6"/>
    <col width="12" customWidth="1" min="7" max="7"/>
    <col width="11" customWidth="1" min="8" max="8"/>
    <col width="12" customWidth="1" min="9" max="9"/>
    <col width="14" customWidth="1" min="10" max="10"/>
    <col width="11" customWidth="1" min="11" max="11"/>
    <col width="10" customWidth="1" min="12" max="12"/>
    <col width="15" customWidth="1" min="13" max="13"/>
    <col width="14" customWidth="1" min="14" max="14"/>
    <col width="12" customWidth="1" min="15" max="15"/>
    <col width="12" customWidth="1" min="16" max="16"/>
    <col width="15" customWidth="1" min="17" max="17"/>
    <col width="24" customWidth="1" min="18" max="18"/>
    <col width="20" customWidth="1" min="19" max="19"/>
  </cols>
  <sheetData>
    <row r="1" ht="26" customHeight="1">
      <c r="A1" s="1" t="inlineStr">
        <is>
          <t>Reiskostendeclaratie Woon-Werk — Overzicht Ritten 2026</t>
        </is>
      </c>
    </row>
    <row r="2"/>
    <row r="3" ht="34" customHeight="1">
      <c r="A3" s="2" t="inlineStr">
        <is>
          <t>Declaratie-ID</t>
        </is>
      </c>
      <c r="B3" s="2" t="inlineStr">
        <is>
          <t>Medewerker</t>
        </is>
      </c>
      <c r="C3" s="2" t="inlineStr">
        <is>
          <t>Afdeling</t>
        </is>
      </c>
      <c r="D3" s="2" t="inlineStr">
        <is>
          <t>Woonplaats</t>
        </is>
      </c>
      <c r="E3" s="2" t="inlineStr">
        <is>
          <t>Werkplek</t>
        </is>
      </c>
      <c r="F3" s="2" t="inlineStr">
        <is>
          <t>Datum rit</t>
        </is>
      </c>
      <c r="G3" s="2" t="inlineStr">
        <is>
          <t>Weekdag</t>
        </is>
      </c>
      <c r="H3" s="2" t="inlineStr">
        <is>
          <t>Reisrichting</t>
        </is>
      </c>
      <c r="I3" s="2" t="inlineStr">
        <is>
          <t>Vervoermiddel</t>
        </is>
      </c>
      <c r="J3" s="2" t="inlineStr">
        <is>
          <t>Afstand enkele reis (km)</t>
        </is>
      </c>
      <c r="K3" s="2" t="inlineStr">
        <is>
          <t>Aantal ritten</t>
        </is>
      </c>
      <c r="L3" s="2" t="inlineStr">
        <is>
          <t>Totaal km</t>
        </is>
      </c>
      <c r="M3" s="2" t="inlineStr">
        <is>
          <t>Kilometervergoeding (€/km)</t>
        </is>
      </c>
      <c r="N3" s="2" t="inlineStr">
        <is>
          <t>Totaal vergoeding</t>
        </is>
      </c>
      <c r="O3" s="2" t="inlineStr">
        <is>
          <t>BTW van toepassing?</t>
        </is>
      </c>
      <c r="P3" s="2" t="inlineStr">
        <is>
          <t>BTW-bedrag</t>
        </is>
      </c>
      <c r="Q3" s="2" t="inlineStr">
        <is>
          <t>Declaratiestatus</t>
        </is>
      </c>
      <c r="R3" s="2" t="inlineStr">
        <is>
          <t>Opmerkingen</t>
        </is>
      </c>
      <c r="S3" s="2" t="inlineStr">
        <is>
          <t>Controle afstand</t>
        </is>
      </c>
    </row>
    <row r="4">
      <c r="A4" s="3" t="inlineStr">
        <is>
          <t>DR-2026001</t>
        </is>
      </c>
      <c r="B4" s="3" t="inlineStr">
        <is>
          <t>Sanne de Vries</t>
        </is>
      </c>
      <c r="C4" s="3" t="inlineStr">
        <is>
          <t>Sales</t>
        </is>
      </c>
      <c r="D4" s="3" t="inlineStr">
        <is>
          <t>Amsterdam</t>
        </is>
      </c>
      <c r="E4" s="3" t="inlineStr">
        <is>
          <t>Utrecht</t>
        </is>
      </c>
      <c r="F4" s="4" t="inlineStr">
        <is>
          <t>05-01-2026</t>
        </is>
      </c>
      <c r="G4" s="3">
        <f>IFERROR(TEXT(F4,"dddd"),"")</f>
        <v/>
      </c>
      <c r="H4" s="3" t="inlineStr">
        <is>
          <t>Heen</t>
        </is>
      </c>
      <c r="I4" s="3" t="inlineStr">
        <is>
          <t>Auto</t>
        </is>
      </c>
      <c r="J4" s="5" t="n">
        <v>28</v>
      </c>
      <c r="K4" s="5" t="n">
        <v>4</v>
      </c>
      <c r="L4" s="3">
        <f>J4*K4</f>
        <v/>
      </c>
      <c r="M4" s="6">
        <f>IFERROR(VLOOKUP(I4,Instellingen!$B$10:$D$13,2,FALSE),Instellingen!$B$4)</f>
        <v/>
      </c>
      <c r="N4" s="7">
        <f>L4*M4</f>
        <v/>
      </c>
      <c r="O4" s="5" t="inlineStr">
        <is>
          <t>Ja</t>
        </is>
      </c>
      <c r="P4" s="7">
        <f>IF(O4="Ja",N4*Instellingen!$B$6,0)</f>
        <v/>
      </c>
      <c r="Q4" s="5" t="inlineStr">
        <is>
          <t>Ingediend</t>
        </is>
      </c>
      <c r="R4" s="8" t="inlineStr"/>
      <c r="S4" s="3">
        <f>IF(J4&gt;100,"Controleren - lange afstand","OK")</f>
        <v/>
      </c>
    </row>
    <row r="5">
      <c r="A5" s="9" t="inlineStr">
        <is>
          <t>DR-2026002</t>
        </is>
      </c>
      <c r="B5" s="9" t="inlineStr">
        <is>
          <t>Daan Jansen</t>
        </is>
      </c>
      <c r="C5" s="9" t="inlineStr">
        <is>
          <t>IT</t>
        </is>
      </c>
      <c r="D5" s="9" t="inlineStr">
        <is>
          <t>Rotterdam</t>
        </is>
      </c>
      <c r="E5" s="9" t="inlineStr">
        <is>
          <t>Den Haag</t>
        </is>
      </c>
      <c r="F5" s="10" t="inlineStr">
        <is>
          <t>08-01-2026</t>
        </is>
      </c>
      <c r="G5" s="9">
        <f>IFERROR(TEXT(F5,"dddd"),"")</f>
        <v/>
      </c>
      <c r="H5" s="9" t="inlineStr">
        <is>
          <t>Terug</t>
        </is>
      </c>
      <c r="I5" s="9" t="inlineStr">
        <is>
          <t>OV</t>
        </is>
      </c>
      <c r="J5" s="5" t="n">
        <v>22</v>
      </c>
      <c r="K5" s="5" t="n">
        <v>6</v>
      </c>
      <c r="L5" s="9">
        <f>J5*K5</f>
        <v/>
      </c>
      <c r="M5" s="6">
        <f>IFERROR(VLOOKUP(I5,Instellingen!$B$10:$D$13,2,FALSE),Instellingen!$B$4)</f>
        <v/>
      </c>
      <c r="N5" s="11">
        <f>L5*M5</f>
        <v/>
      </c>
      <c r="O5" s="5" t="inlineStr">
        <is>
          <t>Nee</t>
        </is>
      </c>
      <c r="P5" s="11">
        <f>IF(O5="Ja",N5*Instellingen!$B$6,0)</f>
        <v/>
      </c>
      <c r="Q5" s="5" t="inlineStr">
        <is>
          <t>Goedgekeurd</t>
        </is>
      </c>
      <c r="R5" s="8" t="inlineStr">
        <is>
          <t>OV-kostenbewijs toegevoegd</t>
        </is>
      </c>
      <c r="S5" s="9">
        <f>IF(J5&gt;100,"Controleren - lange afstand","OK")</f>
        <v/>
      </c>
    </row>
    <row r="6">
      <c r="A6" s="3" t="inlineStr">
        <is>
          <t>DR-2026003</t>
        </is>
      </c>
      <c r="B6" s="3" t="inlineStr">
        <is>
          <t>Emma Bakker</t>
        </is>
      </c>
      <c r="C6" s="3" t="inlineStr">
        <is>
          <t>Finance</t>
        </is>
      </c>
      <c r="D6" s="3" t="inlineStr">
        <is>
          <t>Utrecht</t>
        </is>
      </c>
      <c r="E6" s="3" t="inlineStr">
        <is>
          <t>Amsterdam</t>
        </is>
      </c>
      <c r="F6" s="4" t="inlineStr">
        <is>
          <t>14-01-2026</t>
        </is>
      </c>
      <c r="G6" s="3">
        <f>IFERROR(TEXT(F6,"dddd"),"")</f>
        <v/>
      </c>
      <c r="H6" s="3" t="inlineStr">
        <is>
          <t>Heen</t>
        </is>
      </c>
      <c r="I6" s="3" t="inlineStr">
        <is>
          <t>Fiets</t>
        </is>
      </c>
      <c r="J6" s="5" t="n">
        <v>12</v>
      </c>
      <c r="K6" s="5" t="n">
        <v>8</v>
      </c>
      <c r="L6" s="3">
        <f>J6*K6</f>
        <v/>
      </c>
      <c r="M6" s="6">
        <f>IFERROR(VLOOKUP(I6,Instellingen!$B$10:$D$13,2,FALSE),Instellingen!$B$4)</f>
        <v/>
      </c>
      <c r="N6" s="7">
        <f>L6*M6</f>
        <v/>
      </c>
      <c r="O6" s="5" t="inlineStr">
        <is>
          <t>Nee</t>
        </is>
      </c>
      <c r="P6" s="7">
        <f>IF(O6="Ja",N6*Instellingen!$B$6,0)</f>
        <v/>
      </c>
      <c r="Q6" s="5" t="inlineStr">
        <is>
          <t>Concept</t>
        </is>
      </c>
      <c r="R6" s="8" t="inlineStr"/>
      <c r="S6" s="3">
        <f>IF(J6&gt;100,"Controleren - lange afstand","OK")</f>
        <v/>
      </c>
    </row>
    <row r="7">
      <c r="A7" s="9" t="inlineStr">
        <is>
          <t>DR-2026004</t>
        </is>
      </c>
      <c r="B7" s="9" t="inlineStr">
        <is>
          <t>Lars Visser</t>
        </is>
      </c>
      <c r="C7" s="9" t="inlineStr">
        <is>
          <t>Operations</t>
        </is>
      </c>
      <c r="D7" s="9" t="inlineStr">
        <is>
          <t>Eindhoven</t>
        </is>
      </c>
      <c r="E7" s="9" t="inlineStr">
        <is>
          <t>Tilburg</t>
        </is>
      </c>
      <c r="F7" s="10" t="inlineStr">
        <is>
          <t>21-01-2026</t>
        </is>
      </c>
      <c r="G7" s="9">
        <f>IFERROR(TEXT(F7,"dddd"),"")</f>
        <v/>
      </c>
      <c r="H7" s="9" t="inlineStr">
        <is>
          <t>Heen</t>
        </is>
      </c>
      <c r="I7" s="9" t="inlineStr">
        <is>
          <t>Auto</t>
        </is>
      </c>
      <c r="J7" s="5" t="n">
        <v>35</v>
      </c>
      <c r="K7" s="5" t="n">
        <v>3</v>
      </c>
      <c r="L7" s="9">
        <f>J7*K7</f>
        <v/>
      </c>
      <c r="M7" s="6">
        <f>IFERROR(VLOOKUP(I7,Instellingen!$B$10:$D$13,2,FALSE),Instellingen!$B$4)</f>
        <v/>
      </c>
      <c r="N7" s="11">
        <f>L7*M7</f>
        <v/>
      </c>
      <c r="O7" s="5" t="inlineStr">
        <is>
          <t>Ja</t>
        </is>
      </c>
      <c r="P7" s="11">
        <f>IF(O7="Ja",N7*Instellingen!$B$6,0)</f>
        <v/>
      </c>
      <c r="Q7" s="5" t="inlineStr">
        <is>
          <t>Ingediend</t>
        </is>
      </c>
      <c r="R7" s="8" t="inlineStr"/>
      <c r="S7" s="9">
        <f>IF(J7&gt;100,"Controleren - lange afstand","OK")</f>
        <v/>
      </c>
    </row>
    <row r="8">
      <c r="A8" s="3" t="inlineStr">
        <is>
          <t>DR-2026005</t>
        </is>
      </c>
      <c r="B8" s="3" t="inlineStr">
        <is>
          <t>Sophie Meijer</t>
        </is>
      </c>
      <c r="C8" s="3" t="inlineStr">
        <is>
          <t>HR</t>
        </is>
      </c>
      <c r="D8" s="3" t="inlineStr">
        <is>
          <t>Groningen</t>
        </is>
      </c>
      <c r="E8" s="3" t="inlineStr">
        <is>
          <t>Leeuwarden</t>
        </is>
      </c>
      <c r="F8" s="4" t="inlineStr">
        <is>
          <t>02-02-2026</t>
        </is>
      </c>
      <c r="G8" s="3">
        <f>IFERROR(TEXT(F8,"dddd"),"")</f>
        <v/>
      </c>
      <c r="H8" s="3" t="inlineStr">
        <is>
          <t>Terug</t>
        </is>
      </c>
      <c r="I8" s="3" t="inlineStr">
        <is>
          <t>Auto</t>
        </is>
      </c>
      <c r="J8" s="5" t="n">
        <v>72</v>
      </c>
      <c r="K8" s="5" t="n">
        <v>2</v>
      </c>
      <c r="L8" s="3">
        <f>J8*K8</f>
        <v/>
      </c>
      <c r="M8" s="6">
        <f>IFERROR(VLOOKUP(I8,Instellingen!$B$10:$D$13,2,FALSE),Instellingen!$B$4)</f>
        <v/>
      </c>
      <c r="N8" s="7">
        <f>L8*M8</f>
        <v/>
      </c>
      <c r="O8" s="5" t="inlineStr">
        <is>
          <t>Ja</t>
        </is>
      </c>
      <c r="P8" s="7">
        <f>IF(O8="Ja",N8*Instellingen!$B$6,0)</f>
        <v/>
      </c>
      <c r="Q8" s="5" t="inlineStr">
        <is>
          <t>Te beoordelen</t>
        </is>
      </c>
      <c r="R8" s="8" t="inlineStr">
        <is>
          <t>Lange afstand, extra check</t>
        </is>
      </c>
      <c r="S8" s="3">
        <f>IF(J8&gt;100,"Controleren - lange afstand","OK")</f>
        <v/>
      </c>
    </row>
    <row r="9">
      <c r="A9" s="9" t="inlineStr">
        <is>
          <t>DR-2026006</t>
        </is>
      </c>
      <c r="B9" s="9" t="inlineStr">
        <is>
          <t>Bram de Boer</t>
        </is>
      </c>
      <c r="C9" s="9" t="inlineStr">
        <is>
          <t>Sales</t>
        </is>
      </c>
      <c r="D9" s="9" t="inlineStr">
        <is>
          <t>Den Haag</t>
        </is>
      </c>
      <c r="E9" s="9" t="inlineStr">
        <is>
          <t>Rotterdam</t>
        </is>
      </c>
      <c r="F9" s="10" t="inlineStr">
        <is>
          <t>10-02-2026</t>
        </is>
      </c>
      <c r="G9" s="9">
        <f>IFERROR(TEXT(F9,"dddd"),"")</f>
        <v/>
      </c>
      <c r="H9" s="9" t="inlineStr">
        <is>
          <t>Heen</t>
        </is>
      </c>
      <c r="I9" s="9" t="inlineStr">
        <is>
          <t>OV</t>
        </is>
      </c>
      <c r="J9" s="5" t="n">
        <v>18</v>
      </c>
      <c r="K9" s="5" t="n">
        <v>9</v>
      </c>
      <c r="L9" s="9">
        <f>J9*K9</f>
        <v/>
      </c>
      <c r="M9" s="6">
        <f>IFERROR(VLOOKUP(I9,Instellingen!$B$10:$D$13,2,FALSE),Instellingen!$B$4)</f>
        <v/>
      </c>
      <c r="N9" s="11">
        <f>L9*M9</f>
        <v/>
      </c>
      <c r="O9" s="5" t="inlineStr">
        <is>
          <t>Nee</t>
        </is>
      </c>
      <c r="P9" s="11">
        <f>IF(O9="Ja",N9*Instellingen!$B$6,0)</f>
        <v/>
      </c>
      <c r="Q9" s="5" t="inlineStr">
        <is>
          <t>Goedgekeurd</t>
        </is>
      </c>
      <c r="R9" s="8" t="inlineStr">
        <is>
          <t>OV-kostenbewijs toegevoegd</t>
        </is>
      </c>
      <c r="S9" s="9">
        <f>IF(J9&gt;100,"Controleren - lange afstand","OK")</f>
        <v/>
      </c>
    </row>
    <row r="10">
      <c r="A10" s="3" t="inlineStr">
        <is>
          <t>DR-2026007</t>
        </is>
      </c>
      <c r="B10" s="3" t="inlineStr">
        <is>
          <t>Julia van Dijk</t>
        </is>
      </c>
      <c r="C10" s="3" t="inlineStr">
        <is>
          <t>IT</t>
        </is>
      </c>
      <c r="D10" s="3" t="inlineStr">
        <is>
          <t>Tilburg</t>
        </is>
      </c>
      <c r="E10" s="3" t="inlineStr">
        <is>
          <t>Breda</t>
        </is>
      </c>
      <c r="F10" s="4" t="inlineStr">
        <is>
          <t>17-02-2026</t>
        </is>
      </c>
      <c r="G10" s="3">
        <f>IFERROR(TEXT(F10,"dddd"),"")</f>
        <v/>
      </c>
      <c r="H10" s="3" t="inlineStr">
        <is>
          <t>Terug</t>
        </is>
      </c>
      <c r="I10" s="3" t="inlineStr">
        <is>
          <t>Fiets</t>
        </is>
      </c>
      <c r="J10" s="5" t="n">
        <v>8</v>
      </c>
      <c r="K10" s="5" t="n">
        <v>10</v>
      </c>
      <c r="L10" s="3">
        <f>J10*K10</f>
        <v/>
      </c>
      <c r="M10" s="6">
        <f>IFERROR(VLOOKUP(I10,Instellingen!$B$10:$D$13,2,FALSE),Instellingen!$B$4)</f>
        <v/>
      </c>
      <c r="N10" s="7">
        <f>L10*M10</f>
        <v/>
      </c>
      <c r="O10" s="5" t="inlineStr">
        <is>
          <t>Nee</t>
        </is>
      </c>
      <c r="P10" s="7">
        <f>IF(O10="Ja",N10*Instellingen!$B$6,0)</f>
        <v/>
      </c>
      <c r="Q10" s="5" t="inlineStr">
        <is>
          <t>Ingediend</t>
        </is>
      </c>
      <c r="R10" s="8" t="inlineStr">
        <is>
          <t>Thuiswerkdag deels</t>
        </is>
      </c>
      <c r="S10" s="3">
        <f>IF(J10&gt;100,"Controleren - lange afstand","OK")</f>
        <v/>
      </c>
    </row>
    <row r="11">
      <c r="A11" s="9" t="inlineStr">
        <is>
          <t>DR-2026008</t>
        </is>
      </c>
      <c r="B11" s="9" t="inlineStr">
        <is>
          <t>Thijs Peters</t>
        </is>
      </c>
      <c r="C11" s="9" t="inlineStr">
        <is>
          <t>Finance</t>
        </is>
      </c>
      <c r="D11" s="9" t="inlineStr">
        <is>
          <t>Nijmegen</t>
        </is>
      </c>
      <c r="E11" s="9" t="inlineStr">
        <is>
          <t>Arnhem</t>
        </is>
      </c>
      <c r="F11" s="10" t="inlineStr">
        <is>
          <t>24-02-2026</t>
        </is>
      </c>
      <c r="G11" s="9">
        <f>IFERROR(TEXT(F11,"dddd"),"")</f>
        <v/>
      </c>
      <c r="H11" s="9" t="inlineStr">
        <is>
          <t>Heen</t>
        </is>
      </c>
      <c r="I11" s="9" t="inlineStr">
        <is>
          <t>Auto</t>
        </is>
      </c>
      <c r="J11" s="5" t="n">
        <v>20</v>
      </c>
      <c r="K11" s="5" t="n">
        <v>5</v>
      </c>
      <c r="L11" s="9">
        <f>J11*K11</f>
        <v/>
      </c>
      <c r="M11" s="6">
        <f>IFERROR(VLOOKUP(I11,Instellingen!$B$10:$D$13,2,FALSE),Instellingen!$B$4)</f>
        <v/>
      </c>
      <c r="N11" s="11">
        <f>L11*M11</f>
        <v/>
      </c>
      <c r="O11" s="5" t="inlineStr">
        <is>
          <t>Ja</t>
        </is>
      </c>
      <c r="P11" s="11">
        <f>IF(O11="Ja",N11*Instellingen!$B$6,0)</f>
        <v/>
      </c>
      <c r="Q11" s="5" t="inlineStr">
        <is>
          <t>Afgewezen</t>
        </is>
      </c>
      <c r="R11" s="8" t="inlineStr">
        <is>
          <t>Onvolledige gegevens</t>
        </is>
      </c>
      <c r="S11" s="9">
        <f>IF(J11&gt;100,"Controleren - lange afstand","OK")</f>
        <v/>
      </c>
    </row>
    <row r="12">
      <c r="A12" s="3" t="inlineStr">
        <is>
          <t>DR-2026009</t>
        </is>
      </c>
      <c r="B12" s="3" t="inlineStr">
        <is>
          <t>Lieke van Leeuwen</t>
        </is>
      </c>
      <c r="C12" s="3" t="inlineStr">
        <is>
          <t>Operations</t>
        </is>
      </c>
      <c r="D12" s="3" t="inlineStr">
        <is>
          <t>Breda</t>
        </is>
      </c>
      <c r="E12" s="3" t="inlineStr">
        <is>
          <t>Rotterdam</t>
        </is>
      </c>
      <c r="F12" s="4" t="inlineStr">
        <is>
          <t>10-03-2026</t>
        </is>
      </c>
      <c r="G12" s="3">
        <f>IFERROR(TEXT(F12,"dddd"),"")</f>
        <v/>
      </c>
      <c r="H12" s="3" t="inlineStr">
        <is>
          <t>Terug</t>
        </is>
      </c>
      <c r="I12" s="3" t="inlineStr">
        <is>
          <t>Auto</t>
        </is>
      </c>
      <c r="J12" s="5" t="n">
        <v>45</v>
      </c>
      <c r="K12" s="5" t="n">
        <v>4</v>
      </c>
      <c r="L12" s="3">
        <f>J12*K12</f>
        <v/>
      </c>
      <c r="M12" s="6">
        <f>IFERROR(VLOOKUP(I12,Instellingen!$B$10:$D$13,2,FALSE),Instellingen!$B$4)</f>
        <v/>
      </c>
      <c r="N12" s="7">
        <f>L12*M12</f>
        <v/>
      </c>
      <c r="O12" s="5" t="inlineStr">
        <is>
          <t>Ja</t>
        </is>
      </c>
      <c r="P12" s="7">
        <f>IF(O12="Ja",N12*Instellingen!$B$6,0)</f>
        <v/>
      </c>
      <c r="Q12" s="5" t="inlineStr">
        <is>
          <t>Concept</t>
        </is>
      </c>
      <c r="R12" s="8" t="inlineStr"/>
      <c r="S12" s="3">
        <f>IF(J12&gt;100,"Controleren - lange afstand","OK")</f>
        <v/>
      </c>
    </row>
    <row r="13">
      <c r="A13" s="9" t="inlineStr">
        <is>
          <t>DR-2026010</t>
        </is>
      </c>
      <c r="B13" s="9" t="inlineStr">
        <is>
          <t>Ruben Groen</t>
        </is>
      </c>
      <c r="C13" s="9" t="inlineStr">
        <is>
          <t>HR</t>
        </is>
      </c>
      <c r="D13" s="9" t="inlineStr">
        <is>
          <t>Haarlem</t>
        </is>
      </c>
      <c r="E13" s="9" t="inlineStr">
        <is>
          <t>Amsterdam</t>
        </is>
      </c>
      <c r="F13" s="10" t="inlineStr">
        <is>
          <t>28-03-2026</t>
        </is>
      </c>
      <c r="G13" s="9">
        <f>IFERROR(TEXT(F13,"dddd"),"")</f>
        <v/>
      </c>
      <c r="H13" s="9" t="inlineStr">
        <is>
          <t>Heen</t>
        </is>
      </c>
      <c r="I13" s="9" t="inlineStr">
        <is>
          <t>OV</t>
        </is>
      </c>
      <c r="J13" s="5" t="n">
        <v>15</v>
      </c>
      <c r="K13" s="5" t="n">
        <v>7</v>
      </c>
      <c r="L13" s="9">
        <f>J13*K13</f>
        <v/>
      </c>
      <c r="M13" s="6">
        <f>IFERROR(VLOOKUP(I13,Instellingen!$B$10:$D$13,2,FALSE),Instellingen!$B$4)</f>
        <v/>
      </c>
      <c r="N13" s="11">
        <f>L13*M13</f>
        <v/>
      </c>
      <c r="O13" s="5" t="inlineStr">
        <is>
          <t>Nee</t>
        </is>
      </c>
      <c r="P13" s="11">
        <f>IF(O13="Ja",N13*Instellingen!$B$6,0)</f>
        <v/>
      </c>
      <c r="Q13" s="5" t="inlineStr">
        <is>
          <t>Ingediend</t>
        </is>
      </c>
      <c r="R13" s="8" t="inlineStr">
        <is>
          <t>OV-kostenbewijs toegevoegd</t>
        </is>
      </c>
      <c r="S13" s="9">
        <f>IF(J13&gt;100,"Controleren - lange afstand","OK")</f>
        <v/>
      </c>
    </row>
    <row r="14"/>
    <row r="15">
      <c r="I15" s="12" t="inlineStr">
        <is>
          <t>TOTALEN</t>
        </is>
      </c>
      <c r="K15" s="12">
        <f>SUM(K4:K13)</f>
        <v/>
      </c>
      <c r="L15" s="12">
        <f>SUM(L4:L13)</f>
        <v/>
      </c>
      <c r="N15" s="13">
        <f>SUM(N4:N13)</f>
        <v/>
      </c>
      <c r="P15" s="13">
        <f>SUM(P4:P13)</f>
        <v/>
      </c>
    </row>
  </sheetData>
  <mergeCells count="1">
    <mergeCell ref="A1:S1"/>
  </mergeCells>
  <conditionalFormatting sqref="Q4:Q13">
    <cfRule type="expression" priority="1" dxfId="0" stopIfTrue="1">
      <formula>Q4="Afgewezen"</formula>
    </cfRule>
    <cfRule type="expression" priority="2" dxfId="1" stopIfTrue="1">
      <formula>Q4="Goedgekeurd"</formula>
    </cfRule>
  </conditionalFormatting>
  <conditionalFormatting sqref="S4:S13">
    <cfRule type="expression" priority="3" dxfId="0" stopIfTrue="1">
      <formula>S4&lt;&gt;"OK"</formula>
    </cfRule>
  </conditionalFormatting>
  <dataValidations count="5">
    <dataValidation sqref="I4:I63" showErrorMessage="1" showInputMessage="1" allowBlank="1" type="list">
      <formula1>"Auto,OV,Fiets,Scooter"</formula1>
    </dataValidation>
    <dataValidation sqref="H4:H63" showErrorMessage="1" showInputMessage="1" allowBlank="1" type="list">
      <formula1>"Heen,Terug"</formula1>
    </dataValidation>
    <dataValidation sqref="O4:O63" showErrorMessage="1" showInputMessage="1" allowBlank="1" type="list">
      <formula1>"Ja,Nee"</formula1>
    </dataValidation>
    <dataValidation sqref="Q4:Q63" showErrorMessage="1" showInputMessage="1" allowBlank="1" type="list">
      <formula1>"Concept,Ingediend,Goedgekeurd,Afgewezen,Te beoordelen"</formula1>
    </dataValidation>
    <dataValidation sqref="C4:C63" showErrorMessage="1" showInputMessage="1" allowBlank="1" type="list">
      <formula1>"Sales,Finance,IT,HR,Operations"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34" customWidth="1" min="3" max="3"/>
    <col width="16" customWidth="1" min="4" max="4"/>
    <col width="4" customWidth="1" min="5" max="5"/>
    <col width="18" customWidth="1" min="6" max="6"/>
    <col width="4" customWidth="1" min="7" max="7"/>
    <col width="14" customWidth="1" min="8" max="8"/>
  </cols>
  <sheetData>
    <row r="1" ht="24" customHeight="1">
      <c r="A1" s="14" t="inlineStr">
        <is>
          <t>Instellingen — Reiskostendeclaratie</t>
        </is>
      </c>
    </row>
    <row r="2"/>
    <row r="3">
      <c r="A3" s="15" t="inlineStr">
        <is>
          <t>Algemene parameters</t>
        </is>
      </c>
      <c r="B3" s="16" t="n"/>
      <c r="C3" s="16" t="n"/>
    </row>
    <row r="4">
      <c r="A4" s="17" t="inlineStr">
        <is>
          <t>Standaard kilometervergoeding woon-werk (€/km)</t>
        </is>
      </c>
      <c r="B4" s="18" t="n">
        <v>0.23</v>
      </c>
    </row>
    <row r="5">
      <c r="A5" s="17" t="inlineStr">
        <is>
          <t>Bovengrens vergoeding per maand (€)</t>
        </is>
      </c>
      <c r="B5" s="18" t="n">
        <v>200</v>
      </c>
    </row>
    <row r="6">
      <c r="A6" s="17" t="inlineStr">
        <is>
          <t>Btw-tarief</t>
        </is>
      </c>
      <c r="B6" s="19" t="n">
        <v>0.21</v>
      </c>
    </row>
    <row r="7"/>
    <row r="8">
      <c r="A8" s="15" t="inlineStr">
        <is>
          <t>Vergoeding per vervoermiddel</t>
        </is>
      </c>
      <c r="B8" s="16" t="n"/>
      <c r="C8" s="16" t="n"/>
    </row>
    <row r="9">
      <c r="A9" s="2" t="inlineStr">
        <is>
          <t>Vervoermiddel</t>
        </is>
      </c>
      <c r="B9" s="2" t="inlineStr">
        <is>
          <t>Vergoeding per km</t>
        </is>
      </c>
      <c r="C9" s="2" t="inlineStr">
        <is>
          <t>Toelichting</t>
        </is>
      </c>
    </row>
    <row r="10">
      <c r="A10" s="20" t="inlineStr">
        <is>
          <t>Auto</t>
        </is>
      </c>
      <c r="B10" s="21" t="n">
        <v>0.23</v>
      </c>
      <c r="C10" s="20" t="inlineStr">
        <is>
          <t>Standaard fiscale km-vergoeding</t>
        </is>
      </c>
    </row>
    <row r="11">
      <c r="A11" s="22" t="inlineStr">
        <is>
          <t>OV</t>
        </is>
      </c>
      <c r="B11" s="21" t="n">
        <v>0.23</v>
      </c>
      <c r="C11" s="22" t="inlineStr">
        <is>
          <t>Op basis van OV-kostenbewijs</t>
        </is>
      </c>
    </row>
    <row r="12">
      <c r="A12" s="20" t="inlineStr">
        <is>
          <t>Fiets</t>
        </is>
      </c>
      <c r="B12" s="21" t="n">
        <v>0.23</v>
      </c>
      <c r="C12" s="20" t="inlineStr">
        <is>
          <t>Zelfde tarief als auto volgens regeling</t>
        </is>
      </c>
    </row>
    <row r="13">
      <c r="A13" s="22" t="inlineStr">
        <is>
          <t>Scooter</t>
        </is>
      </c>
      <c r="B13" s="21" t="n">
        <v>0.19</v>
      </c>
      <c r="C13" s="22" t="inlineStr">
        <is>
          <t>Lager tarief voor scooter/brommer</t>
        </is>
      </c>
    </row>
    <row r="14"/>
    <row r="15">
      <c r="A15" s="15" t="inlineStr">
        <is>
          <t>Lijsten voor validatie</t>
        </is>
      </c>
      <c r="B15" s="16" t="n"/>
      <c r="C15" s="16" t="n"/>
      <c r="D15" s="16" t="n"/>
      <c r="E15" s="16" t="n"/>
      <c r="F15" s="16" t="n"/>
      <c r="G15" s="16" t="n"/>
      <c r="H15" s="16" t="n"/>
    </row>
    <row r="16">
      <c r="B16" s="23" t="inlineStr">
        <is>
          <t>Afdelingen</t>
        </is>
      </c>
      <c r="D16" s="23" t="inlineStr">
        <is>
          <t>Vervoermiddelen</t>
        </is>
      </c>
      <c r="F16" s="23" t="inlineStr">
        <is>
          <t>Declaratiestatussen</t>
        </is>
      </c>
      <c r="H16" s="23" t="inlineStr">
        <is>
          <t>Reisrichting / BTW</t>
        </is>
      </c>
    </row>
    <row r="17">
      <c r="B17" s="24" t="inlineStr">
        <is>
          <t>Sales</t>
        </is>
      </c>
      <c r="D17" s="24" t="inlineStr">
        <is>
          <t>Auto</t>
        </is>
      </c>
      <c r="F17" s="24" t="inlineStr">
        <is>
          <t>Concept</t>
        </is>
      </c>
      <c r="H17" s="24" t="inlineStr">
        <is>
          <t>Heen</t>
        </is>
      </c>
    </row>
    <row r="18">
      <c r="B18" s="24" t="inlineStr">
        <is>
          <t>Finance</t>
        </is>
      </c>
      <c r="D18" s="24" t="inlineStr">
        <is>
          <t>OV</t>
        </is>
      </c>
      <c r="F18" s="24" t="inlineStr">
        <is>
          <t>Ingediend</t>
        </is>
      </c>
      <c r="H18" s="24" t="inlineStr">
        <is>
          <t>Terug</t>
        </is>
      </c>
    </row>
    <row r="19">
      <c r="B19" s="24" t="inlineStr">
        <is>
          <t>IT</t>
        </is>
      </c>
      <c r="D19" s="24" t="inlineStr">
        <is>
          <t>Fiets</t>
        </is>
      </c>
      <c r="F19" s="24" t="inlineStr">
        <is>
          <t>Goedgekeurd</t>
        </is>
      </c>
      <c r="H19" s="24" t="inlineStr">
        <is>
          <t>Ja</t>
        </is>
      </c>
    </row>
    <row r="20">
      <c r="B20" s="24" t="inlineStr">
        <is>
          <t>HR</t>
        </is>
      </c>
      <c r="D20" s="24" t="inlineStr">
        <is>
          <t>Scooter</t>
        </is>
      </c>
      <c r="F20" s="24" t="inlineStr">
        <is>
          <t>Afgewezen</t>
        </is>
      </c>
      <c r="H20" s="24" t="inlineStr">
        <is>
          <t>Nee</t>
        </is>
      </c>
    </row>
    <row r="21">
      <c r="B21" s="24" t="inlineStr">
        <is>
          <t>Operations</t>
        </is>
      </c>
      <c r="F21" s="24" t="inlineStr">
        <is>
          <t>Te beoordelen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20" customWidth="1" min="4" max="4"/>
    <col width="12" customWidth="1" min="5" max="5"/>
    <col width="18" customWidth="1" min="6" max="6"/>
    <col width="4" customWidth="1" min="7" max="7"/>
    <col width="16" customWidth="1" min="8" max="8"/>
    <col width="14" customWidth="1" min="9" max="9"/>
    <col width="18" customWidth="1" min="10" max="10"/>
  </cols>
  <sheetData>
    <row r="1" ht="24" customHeight="1">
      <c r="A1" s="14" t="inlineStr">
        <is>
          <t>Samenvatting — Reiskostendeclaraties 2026</t>
        </is>
      </c>
    </row>
    <row r="2"/>
    <row r="3">
      <c r="A3" s="15" t="inlineStr">
        <is>
          <t>Kerncijfers (KPI's)</t>
        </is>
      </c>
      <c r="B3" s="16" t="n"/>
      <c r="C3" s="16" t="n"/>
      <c r="D3" s="15" t="inlineStr">
        <is>
          <t>Totaal per medewerker</t>
        </is>
      </c>
      <c r="E3" s="16" t="n"/>
      <c r="F3" s="16" t="n"/>
      <c r="H3" s="15" t="inlineStr">
        <is>
          <t>Totaal per vervoermiddel</t>
        </is>
      </c>
      <c r="I3" s="16" t="n"/>
      <c r="J3" s="16" t="n"/>
    </row>
    <row r="4">
      <c r="A4" s="17" t="inlineStr">
        <is>
          <t>Totaal aantal ritten</t>
        </is>
      </c>
      <c r="B4" s="25">
        <f>SUM(Declaraties!K4:K13)</f>
        <v/>
      </c>
      <c r="D4" s="26" t="inlineStr">
        <is>
          <t>Medewerker</t>
        </is>
      </c>
      <c r="E4" s="26" t="inlineStr">
        <is>
          <t>Totaal km</t>
        </is>
      </c>
      <c r="F4" s="26" t="inlineStr">
        <is>
          <t>Totaal vergoeding</t>
        </is>
      </c>
      <c r="H4" s="26" t="inlineStr">
        <is>
          <t>Vervoermiddel</t>
        </is>
      </c>
      <c r="I4" s="26" t="inlineStr">
        <is>
          <t>Totaal ritten</t>
        </is>
      </c>
      <c r="J4" s="26" t="inlineStr">
        <is>
          <t>Totaal vergoeding</t>
        </is>
      </c>
    </row>
    <row r="5">
      <c r="A5" s="17" t="inlineStr">
        <is>
          <t>Totaal km</t>
        </is>
      </c>
      <c r="B5" s="27">
        <f>SUM(Declaraties!L4:L13)</f>
        <v/>
      </c>
      <c r="D5" s="28" t="inlineStr">
        <is>
          <t>Bram de Boer</t>
        </is>
      </c>
      <c r="E5" s="29">
        <f>SUMIF(Declaraties!$B$4:$B$13,D5,Declaraties!$L$4:$L$13)</f>
        <v/>
      </c>
      <c r="F5" s="30">
        <f>SUMIF(Declaraties!$B$4:$B$13,D5,Declaraties!$N$4:$N$13)</f>
        <v/>
      </c>
      <c r="H5" s="28" t="inlineStr">
        <is>
          <t>Auto</t>
        </is>
      </c>
      <c r="I5" s="31">
        <f>COUNTIF(Declaraties!$I$4:$I$13,H5)</f>
        <v/>
      </c>
      <c r="J5" s="30">
        <f>SUMIF(Declaraties!$I$4:$I$13,H5,Declaraties!$N$4:$N$13)</f>
        <v/>
      </c>
    </row>
    <row r="6">
      <c r="A6" s="17" t="inlineStr">
        <is>
          <t>Totaal te declareren bedrag</t>
        </is>
      </c>
      <c r="B6" s="32">
        <f>SUM(Declaraties!N4:N13)</f>
        <v/>
      </c>
      <c r="D6" s="33" t="inlineStr">
        <is>
          <t>Daan Jansen</t>
        </is>
      </c>
      <c r="E6" s="34">
        <f>SUMIF(Declaraties!$B$4:$B$13,D6,Declaraties!$L$4:$L$13)</f>
        <v/>
      </c>
      <c r="F6" s="35">
        <f>SUMIF(Declaraties!$B$4:$B$13,D6,Declaraties!$N$4:$N$13)</f>
        <v/>
      </c>
      <c r="H6" s="33" t="inlineStr">
        <is>
          <t>OV</t>
        </is>
      </c>
      <c r="I6" s="36">
        <f>COUNTIF(Declaraties!$I$4:$I$13,H6)</f>
        <v/>
      </c>
      <c r="J6" s="35">
        <f>SUMIF(Declaraties!$I$4:$I$13,H6,Declaraties!$N$4:$N$13)</f>
        <v/>
      </c>
    </row>
    <row r="7">
      <c r="A7" s="17" t="inlineStr">
        <is>
          <t>Gemiddelde vergoeding per rit</t>
        </is>
      </c>
      <c r="B7" s="32">
        <f>IFERROR(AVERAGE(Declaraties!N4:N13),0)</f>
        <v/>
      </c>
      <c r="D7" s="28" t="inlineStr">
        <is>
          <t>Emma Bakker</t>
        </is>
      </c>
      <c r="E7" s="29">
        <f>SUMIF(Declaraties!$B$4:$B$13,D7,Declaraties!$L$4:$L$13)</f>
        <v/>
      </c>
      <c r="F7" s="30">
        <f>SUMIF(Declaraties!$B$4:$B$13,D7,Declaraties!$N$4:$N$13)</f>
        <v/>
      </c>
      <c r="H7" s="28" t="inlineStr">
        <is>
          <t>Fiets</t>
        </is>
      </c>
      <c r="I7" s="31">
        <f>COUNTIF(Declaraties!$I$4:$I$13,H7)</f>
        <v/>
      </c>
      <c r="J7" s="30">
        <f>SUMIF(Declaraties!$I$4:$I$13,H7,Declaraties!$N$4:$N$13)</f>
        <v/>
      </c>
    </row>
    <row r="8">
      <c r="A8" s="17" t="inlineStr">
        <is>
          <t>Totaal BTW-bedrag</t>
        </is>
      </c>
      <c r="B8" s="32">
        <f>SUM(Declaraties!P4:P13)</f>
        <v/>
      </c>
      <c r="D8" s="33" t="inlineStr">
        <is>
          <t>Julia van Dijk</t>
        </is>
      </c>
      <c r="E8" s="34">
        <f>SUMIF(Declaraties!$B$4:$B$13,D8,Declaraties!$L$4:$L$13)</f>
        <v/>
      </c>
      <c r="F8" s="35">
        <f>SUMIF(Declaraties!$B$4:$B$13,D8,Declaraties!$N$4:$N$13)</f>
        <v/>
      </c>
      <c r="H8" s="33" t="inlineStr">
        <is>
          <t>Scooter</t>
        </is>
      </c>
      <c r="I8" s="36">
        <f>COUNTIF(Declaraties!$I$4:$I$13,H8)</f>
        <v/>
      </c>
      <c r="J8" s="35">
        <f>SUMIF(Declaraties!$I$4:$I$13,H8,Declaraties!$N$4:$N$13)</f>
        <v/>
      </c>
    </row>
    <row r="9">
      <c r="D9" s="28" t="inlineStr">
        <is>
          <t>Lars Visser</t>
        </is>
      </c>
      <c r="E9" s="29">
        <f>SUMIF(Declaraties!$B$4:$B$13,D9,Declaraties!$L$4:$L$13)</f>
        <v/>
      </c>
      <c r="F9" s="30">
        <f>SUMIF(Declaraties!$B$4:$B$13,D9,Declaraties!$N$4:$N$13)</f>
        <v/>
      </c>
    </row>
    <row r="10">
      <c r="A10" s="15" t="inlineStr">
        <is>
          <t>Aantal declaraties per status</t>
        </is>
      </c>
      <c r="B10" s="16" t="n"/>
      <c r="D10" s="33" t="inlineStr">
        <is>
          <t>Lieke van Leeuwen</t>
        </is>
      </c>
      <c r="E10" s="34">
        <f>SUMIF(Declaraties!$B$4:$B$13,D10,Declaraties!$L$4:$L$13)</f>
        <v/>
      </c>
      <c r="F10" s="35">
        <f>SUMIF(Declaraties!$B$4:$B$13,D10,Declaraties!$N$4:$N$13)</f>
        <v/>
      </c>
    </row>
    <row r="11">
      <c r="A11" s="26" t="inlineStr">
        <is>
          <t>Status</t>
        </is>
      </c>
      <c r="B11" s="26" t="inlineStr">
        <is>
          <t>Aantal</t>
        </is>
      </c>
      <c r="D11" s="28" t="inlineStr">
        <is>
          <t>Ruben Groen</t>
        </is>
      </c>
      <c r="E11" s="29">
        <f>SUMIF(Declaraties!$B$4:$B$13,D11,Declaraties!$L$4:$L$13)</f>
        <v/>
      </c>
      <c r="F11" s="30">
        <f>SUMIF(Declaraties!$B$4:$B$13,D11,Declaraties!$N$4:$N$13)</f>
        <v/>
      </c>
    </row>
    <row r="12">
      <c r="A12" s="28" t="inlineStr">
        <is>
          <t>Concept</t>
        </is>
      </c>
      <c r="B12" s="3">
        <f>COUNTIF(Declaraties!$Q$4:$Q$13,A12)</f>
        <v/>
      </c>
      <c r="D12" s="33" t="inlineStr">
        <is>
          <t>Sanne de Vries</t>
        </is>
      </c>
      <c r="E12" s="34">
        <f>SUMIF(Declaraties!$B$4:$B$13,D12,Declaraties!$L$4:$L$13)</f>
        <v/>
      </c>
      <c r="F12" s="35">
        <f>SUMIF(Declaraties!$B$4:$B$13,D12,Declaraties!$N$4:$N$13)</f>
        <v/>
      </c>
    </row>
    <row r="13">
      <c r="A13" s="33" t="inlineStr">
        <is>
          <t>Ingediend</t>
        </is>
      </c>
      <c r="B13" s="9">
        <f>COUNTIF(Declaraties!$Q$4:$Q$13,A13)</f>
        <v/>
      </c>
      <c r="D13" s="28" t="inlineStr">
        <is>
          <t>Sophie Meijer</t>
        </is>
      </c>
      <c r="E13" s="29">
        <f>SUMIF(Declaraties!$B$4:$B$13,D13,Declaraties!$L$4:$L$13)</f>
        <v/>
      </c>
      <c r="F13" s="30">
        <f>SUMIF(Declaraties!$B$4:$B$13,D13,Declaraties!$N$4:$N$13)</f>
        <v/>
      </c>
    </row>
    <row r="14">
      <c r="A14" s="28" t="inlineStr">
        <is>
          <t>Goedgekeurd</t>
        </is>
      </c>
      <c r="B14" s="3">
        <f>COUNTIF(Declaraties!$Q$4:$Q$13,A14)</f>
        <v/>
      </c>
      <c r="D14" s="33" t="inlineStr">
        <is>
          <t>Thijs Peters</t>
        </is>
      </c>
      <c r="E14" s="34">
        <f>SUMIF(Declaraties!$B$4:$B$13,D14,Declaraties!$L$4:$L$13)</f>
        <v/>
      </c>
      <c r="F14" s="35">
        <f>SUMIF(Declaraties!$B$4:$B$13,D14,Declaraties!$N$4:$N$13)</f>
        <v/>
      </c>
    </row>
    <row r="15">
      <c r="A15" s="33" t="inlineStr">
        <is>
          <t>Afgewezen</t>
        </is>
      </c>
      <c r="B15" s="9">
        <f>COUNTIF(Declaraties!$Q$4:$Q$13,A15)</f>
        <v/>
      </c>
    </row>
    <row r="16">
      <c r="A16" s="28" t="inlineStr">
        <is>
          <t>Te beoordelen</t>
        </is>
      </c>
      <c r="B16" s="3">
        <f>COUNTIF(Declaraties!$Q$4:$Q$13,A16)</f>
        <v/>
      </c>
    </row>
    <row r="17"/>
    <row r="18"/>
    <row r="19"/>
    <row r="20">
      <c r="A20" s="15" t="inlineStr">
        <is>
          <t>Voorbeeld opzoeking (VLOOKUP)</t>
        </is>
      </c>
      <c r="B20" s="16" t="n"/>
      <c r="C20" s="16" t="n"/>
    </row>
    <row r="21">
      <c r="A21" s="24" t="inlineStr">
        <is>
          <t>Vervoermiddel</t>
        </is>
      </c>
      <c r="B21" s="37" t="inlineStr">
        <is>
          <t>Auto</t>
        </is>
      </c>
      <c r="C21" s="24" t="inlineStr">
        <is>
          <t>Vergoeding per km</t>
        </is>
      </c>
      <c r="D21" s="38">
        <f>IFERROR(VLOOKUP(B21,Instellingen!$B$10:$D$13,2,FALSE),"Niet gevonden")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 ht="24" customHeight="1">
      <c r="A1" s="14" t="inlineStr">
        <is>
          <t>Instructies — Reiskostendeclaratie Woon-Werk</t>
        </is>
      </c>
    </row>
    <row r="2"/>
    <row r="3">
      <c r="A3" s="39" t="inlineStr">
        <is>
          <t>Stap 1: Ritregel invullen</t>
        </is>
      </c>
    </row>
    <row r="4" ht="30" customHeight="1">
      <c r="A4" s="40" t="inlineStr">
        <is>
          <t>Vul per rit de medewerker, afdeling, woonplaats, werkplek, datum, reisrichting en vervoermiddel in op het tabblad 'Declaraties'.</t>
        </is>
      </c>
    </row>
    <row r="5"/>
    <row r="6">
      <c r="A6" s="39" t="inlineStr">
        <is>
          <t>Stap 2: Afstand en aantal ritten</t>
        </is>
      </c>
    </row>
    <row r="7" ht="30" customHeight="1">
      <c r="A7" s="40" t="inlineStr">
        <is>
          <t>Vul de afstand van de enkele reis in km in en het aantal ritten in die periode. De kolommen 'Totaal km' en 'Totaal vergoeding' worden automatisch berekend.</t>
        </is>
      </c>
    </row>
    <row r="8"/>
    <row r="9">
      <c r="A9" s="39" t="inlineStr">
        <is>
          <t>Stap 3: Kilometervergoeding</t>
        </is>
      </c>
    </row>
    <row r="10" ht="30" customHeight="1">
      <c r="A10" s="40" t="inlineStr">
        <is>
          <t>De vergoeding per km wordt automatisch opgehaald via VLOOKUP uit het tabblad 'Instellingen', op basis van het gekozen vervoermiddel.</t>
        </is>
      </c>
    </row>
    <row r="11"/>
    <row r="12">
      <c r="A12" s="39" t="inlineStr">
        <is>
          <t>Stap 4: BTW</t>
        </is>
      </c>
    </row>
    <row r="13" ht="30" customHeight="1">
      <c r="A13" s="40" t="inlineStr">
        <is>
          <t>Geef aan of BTW van toepassing is. Indien 'Ja' wordt automatisch 21% BTW berekend over het vergoedingsbedrag.</t>
        </is>
      </c>
    </row>
    <row r="14"/>
    <row r="15">
      <c r="A15" s="39" t="inlineStr">
        <is>
          <t>Stap 5: Declaratiestatus</t>
        </is>
      </c>
    </row>
    <row r="16" ht="30" customHeight="1">
      <c r="A16" s="40" t="inlineStr">
        <is>
          <t>Kies de juiste status: Concept, Ingediend, Goedgekeurd, Afgewezen of Te beoordelen. Bij afstanden boven 100 km verschijnt automatisch een controlemelding in de kolom 'Controle afstand'.</t>
        </is>
      </c>
    </row>
    <row r="17"/>
    <row r="18">
      <c r="A18" s="39" t="inlineStr">
        <is>
          <t>Stap 6: Indienen bij HR</t>
        </is>
      </c>
    </row>
    <row r="19" ht="30" customHeight="1">
      <c r="A19" s="40" t="inlineStr">
        <is>
          <t>Sla het bestand op en verstuur het via e-mail of het HR-portaal naar de salarisadministratie, uiterlijk voor de 5e van de volgende maand.</t>
        </is>
      </c>
    </row>
    <row r="20"/>
    <row r="21"/>
    <row r="22">
      <c r="A22" s="15" t="inlineStr">
        <is>
          <t>Uitleg van kleuren</t>
        </is>
      </c>
      <c r="B22" s="16" t="n"/>
      <c r="C22" s="16" t="n"/>
      <c r="D22" s="16" t="n"/>
    </row>
    <row r="23" ht="20" customHeight="1">
      <c r="A23" s="41" t="inlineStr">
        <is>
          <t>Lichtgeel (invoercellen)</t>
        </is>
      </c>
      <c r="B23" s="42" t="inlineStr">
        <is>
          <t>Cellen waarin u zelf gegevens invult, zoals afstand, aantal ritten en status.</t>
        </is>
      </c>
    </row>
    <row r="24" ht="20" customHeight="1">
      <c r="A24" s="41" t="inlineStr">
        <is>
          <t>Groen</t>
        </is>
      </c>
      <c r="B24" s="42" t="inlineStr">
        <is>
          <t>Positieve/goedgekeurde bedragen en KPI's.</t>
        </is>
      </c>
    </row>
    <row r="25" ht="20" customHeight="1">
      <c r="A25" s="41" t="inlineStr">
        <is>
          <t>Rood</t>
        </is>
      </c>
      <c r="B25" s="42" t="inlineStr">
        <is>
          <t>Afgewezen declaraties of afwijkingen die aandacht vereisen (bijv. lange afstand).</t>
        </is>
      </c>
    </row>
    <row r="26" ht="20" customHeight="1">
      <c r="A26" s="41" t="inlineStr">
        <is>
          <t>Lichtblauw/grijs (afwisselend)</t>
        </is>
      </c>
      <c r="B26" s="42" t="inlineStr">
        <is>
          <t>Zebra-opmaak voor de leesbaarheid van rijen in tabellen.</t>
        </is>
      </c>
    </row>
    <row r="27"/>
    <row r="28">
      <c r="A28" s="15" t="inlineStr">
        <is>
          <t>Let op</t>
        </is>
      </c>
      <c r="B28" s="16" t="n"/>
      <c r="C28" s="16" t="n"/>
      <c r="D28" s="16" t="n"/>
    </row>
    <row r="29" ht="20" customHeight="1">
      <c r="A29" s="42" t="inlineStr">
        <is>
          <t>• Alle bedragen en totalen worden automatisch berekend met formules — pas deze niet handmatig aan.</t>
        </is>
      </c>
    </row>
    <row r="30" ht="20" customHeight="1">
      <c r="A30" s="42" t="inlineStr">
        <is>
          <t>• Controleer voor het indienen of alle verplichte velden (medewerker, datum, afstand, vervoermiddel) zijn ingevuld.</t>
        </is>
      </c>
    </row>
    <row r="31" ht="20" customHeight="1">
      <c r="A31" s="42" t="inlineStr">
        <is>
          <t>• Bij vragen over de vergoeding per vervoermiddel: zie tabblad 'Instellingen'.</t>
        </is>
      </c>
    </row>
  </sheetData>
  <mergeCells count="20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B23:D23"/>
    <mergeCell ref="B24:D24"/>
    <mergeCell ref="B25:D25"/>
    <mergeCell ref="B26:D26"/>
    <mergeCell ref="A29:D29"/>
    <mergeCell ref="A30:D30"/>
    <mergeCell ref="A31:D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2026-07-02T21:04:54Z</dcterms:created>
  <dcterms:modified xmlns:dcterms="http://purl.org/dc/terms/" xmlns:xsi="http://www.w3.org/2001/XMLSchema-instance" xsi:type="dcterms:W3CDTF">2026-07-02T21:04:54Z</dcterms:modified>
</cp:coreProperties>
</file>