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nnel_Data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-MM-JJJJ"/>
    <numFmt numFmtId="165" formatCode="&quot;€&quot; #.##0,00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E293B"/>
      <sz val="16"/>
    </font>
    <font>
      <b val="1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C8102E"/>
        <bgColor rgb="00C8102E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/>
    </xf>
    <xf numFmtId="0" fontId="1" fillId="6" borderId="0" pivotButton="0" quotePrefix="0" xfId="0"/>
    <xf numFmtId="0" fontId="0" fillId="6" borderId="0" pivotButton="0" quotePrefix="0" xfId="0"/>
    <xf numFmtId="0" fontId="3" fillId="4" borderId="1" applyAlignment="1" pivotButton="0" quotePrefix="0" xfId="0">
      <alignment horizontal="left" vertical="center" wrapText="1"/>
    </xf>
    <xf numFmtId="0" fontId="3" fillId="0" borderId="1" pivotButton="0" quotePrefix="0" xfId="0"/>
    <xf numFmtId="0" fontId="3" fillId="5" borderId="1" applyAlignment="1" pivotButton="0" quotePrefix="0" xfId="0">
      <alignment horizontal="left" vertical="center" wrapText="1"/>
    </xf>
    <xf numFmtId="0" fontId="0" fillId="0" borderId="1" pivotButton="0" quotePrefix="0" xfId="0"/>
    <xf numFmtId="165" fontId="0" fillId="0" borderId="1" pivotButton="0" quotePrefix="0" xfId="0"/>
    <xf numFmtId="9" fontId="0" fillId="4" borderId="1" applyAlignment="1" pivotButton="0" quotePrefix="0" xfId="0">
      <alignment horizontal="center" vertical="center" wrapText="1"/>
    </xf>
    <xf numFmtId="1" fontId="0" fillId="5" borderId="1" applyAlignment="1" pivotButton="0" quotePrefix="0" xfId="0">
      <alignment horizontal="center" vertical="center" wrapText="1"/>
    </xf>
    <xf numFmtId="0" fontId="1" fillId="6" borderId="1" pivotButton="0" quotePrefix="0" xfId="0"/>
    <xf numFmtId="0" fontId="2" fillId="0" borderId="0" pivotButton="0" quotePrefix="0" xfId="0"/>
    <xf numFmtId="0" fontId="0" fillId="4" borderId="0" applyAlignment="1" pivotButton="0" quotePrefix="0" xfId="0">
      <alignment horizontal="left" vertical="center" wrapText="1"/>
    </xf>
    <xf numFmtId="0" fontId="0" fillId="4" borderId="0" pivotButton="0" quotePrefix="0" xfId="0"/>
    <xf numFmtId="0" fontId="0" fillId="5" borderId="0" applyAlignment="1" pivotButton="0" quotePrefix="0" xfId="0">
      <alignment horizontal="left" vertical="center" wrapText="1"/>
    </xf>
    <xf numFmtId="0" fontId="0" fillId="5" borderId="0" pivotButton="0" quotePrefix="0" xfId="0"/>
    <xf numFmtId="0" fontId="0" fillId="0" borderId="4" pivotButton="0" quotePrefix="0" xfId="0"/>
  </cellXfs>
  <cellStyles count="1">
    <cellStyle name="Normal" xfId="0" builtinId="0" hidden="0"/>
  </cellStyles>
  <dxfs count="5"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DC2626"/>
      </font>
      <fill>
        <patternFill patternType="solid">
          <fgColor rgb="00FFEDD5"/>
          <bgColor rgb="00FFEDD5"/>
        </patternFill>
      </fill>
    </dxf>
    <dxf>
      <fill>
        <patternFill patternType="solid">
          <fgColor rgb="00DCFCE7"/>
          <bgColor rgb="00DCFCE7"/>
        </patternFill>
      </fill>
    </dxf>
    <dxf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Pipelinewaarde per fase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'Dashboard'!F4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'Dashboard'!$E$5:$E$10</f>
            </numRef>
          </cat>
          <val>
            <numRef>
              <f>'Dashboard'!$F$5:$F$10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Fase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Waarde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leads per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'Dashboard'!F13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'Dashboard'!$E$14:$E$17</f>
            </numRef>
          </cat>
          <val>
            <numRef>
              <f>'Dashboard'!$F$14:$F$17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Instroom leads per maand 2026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'Dashboard'!I4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'Dashboard'!$H$5:$H$16</f>
            </numRef>
          </cat>
          <val>
            <numRef>
              <f>'Dashboard'!$I$5:$I$16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Maand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Aantal leads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30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10</col>
      <colOff>0</colOff>
      <row>2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18" customWidth="1" min="3" max="3"/>
    <col width="14" customWidth="1" min="4" max="4"/>
    <col width="12" customWidth="1" min="5" max="5"/>
    <col width="12" customWidth="1" min="6" max="6"/>
    <col width="16" customWidth="1" min="7" max="7"/>
    <col width="16" customWidth="1" min="8" max="8"/>
    <col width="15" customWidth="1" min="9" max="9"/>
    <col width="18" customWidth="1" min="10" max="10"/>
    <col width="14" customWidth="1" min="11" max="11"/>
    <col width="16" customWidth="1" min="12" max="12"/>
    <col width="11" customWidth="1" min="13" max="13"/>
    <col width="16" customWidth="1" min="14" max="14"/>
    <col width="15" customWidth="1" min="15" max="15"/>
    <col width="20" customWidth="1" min="16" max="16"/>
    <col width="11" customWidth="1" min="17" max="17"/>
    <col width="13" customWidth="1" min="18" max="18"/>
    <col width="12" customWidth="1" min="19" max="19"/>
    <col width="26" customWidth="1" min="20" max="20"/>
  </cols>
  <sheetData>
    <row r="1" ht="30" customHeight="1">
      <c r="A1" s="1" t="inlineStr">
        <is>
          <t>Lead-ID</t>
        </is>
      </c>
      <c r="B1" s="1" t="inlineStr">
        <is>
          <t>Bedrijfsnaam</t>
        </is>
      </c>
      <c r="C1" s="1" t="inlineStr">
        <is>
          <t>Contactpersoon</t>
        </is>
      </c>
      <c r="D1" s="1" t="inlineStr">
        <is>
          <t>Plaats</t>
        </is>
      </c>
      <c r="E1" s="1" t="inlineStr">
        <is>
          <t>Bron</t>
        </is>
      </c>
      <c r="F1" s="1" t="inlineStr">
        <is>
          <t>Segment</t>
        </is>
      </c>
      <c r="G1" s="1" t="inlineStr">
        <is>
          <t>Pipeline-fase</t>
        </is>
      </c>
      <c r="H1" s="1" t="inlineStr">
        <is>
          <t>Eigenaar</t>
        </is>
      </c>
      <c r="I1" s="1" t="inlineStr">
        <is>
          <t>Datum binnenkomst</t>
        </is>
      </c>
      <c r="J1" s="1" t="inlineStr">
        <is>
          <t>Verwachte sluitingsdatum</t>
        </is>
      </c>
      <c r="K1" s="1" t="inlineStr">
        <is>
          <t>Kans van slagen (%)</t>
        </is>
      </c>
      <c r="L1" s="1" t="inlineStr">
        <is>
          <t>Dealwaarde excl. btw</t>
        </is>
      </c>
      <c r="M1" s="1" t="inlineStr">
        <is>
          <t>Btw-tarief</t>
        </is>
      </c>
      <c r="N1" s="1" t="inlineStr">
        <is>
          <t>Dealwaarde incl. btw</t>
        </is>
      </c>
      <c r="O1" s="1" t="inlineStr">
        <is>
          <t>Laatste contactdatum</t>
        </is>
      </c>
      <c r="P1" s="1" t="inlineStr">
        <is>
          <t>Volgende actie</t>
        </is>
      </c>
      <c r="Q1" s="1" t="inlineStr">
        <is>
          <t>Prioriteit</t>
        </is>
      </c>
      <c r="R1" s="1" t="inlineStr">
        <is>
          <t>Status</t>
        </is>
      </c>
      <c r="S1" s="1" t="inlineStr">
        <is>
          <t>Aantal contactmomenten</t>
        </is>
      </c>
      <c r="T1" s="1" t="inlineStr">
        <is>
          <t>Notities</t>
        </is>
      </c>
    </row>
    <row r="2">
      <c r="A2" s="2" t="inlineStr">
        <is>
          <t>L001</t>
        </is>
      </c>
      <c r="B2" s="3" t="inlineStr">
        <is>
          <t>Dijk Consultancy</t>
        </is>
      </c>
      <c r="C2" s="3" t="inlineStr">
        <is>
          <t>Sanne van Dijk</t>
        </is>
      </c>
      <c r="D2" s="2" t="inlineStr">
        <is>
          <t>Amsterdam</t>
        </is>
      </c>
      <c r="E2" s="2" t="inlineStr">
        <is>
          <t>Website</t>
        </is>
      </c>
      <c r="F2" s="2" t="inlineStr">
        <is>
          <t>MKB</t>
        </is>
      </c>
      <c r="G2" s="2" t="inlineStr">
        <is>
          <t>Onderhandeling</t>
        </is>
      </c>
      <c r="H2" s="2" t="inlineStr">
        <is>
          <t>Mark de Vries</t>
        </is>
      </c>
      <c r="I2" s="4" t="inlineStr">
        <is>
          <t>05-01-2026</t>
        </is>
      </c>
      <c r="J2" s="4" t="inlineStr">
        <is>
          <t>20-07-2026</t>
        </is>
      </c>
      <c r="K2" s="5" t="n">
        <v>0.75</v>
      </c>
      <c r="L2" s="6" t="n">
        <v>15000</v>
      </c>
      <c r="M2" s="5" t="n">
        <v>0.21</v>
      </c>
      <c r="N2" s="7">
        <f>IF(M2=0.21,L2*1.21,IF(M2=0.09,L2*1.09,L2))</f>
        <v/>
      </c>
      <c r="O2" s="4" t="inlineStr">
        <is>
          <t>20-06-2026</t>
        </is>
      </c>
      <c r="P2" s="3" t="inlineStr">
        <is>
          <t>Offerte opvolgen</t>
        </is>
      </c>
      <c r="Q2" s="2">
        <f>IF(K2&gt;=0.7,"Hoog",IF(K2&gt;=0.4,"Middel","Laag"))</f>
        <v/>
      </c>
      <c r="R2" s="2">
        <f>IF(AND(G2="Gewonnen",K2&gt;=0.9),"Gewonnen",IF(G2="Verloren","Verloren",IF(TODAY()&gt;J2,"Achterstallig","Open")))</f>
        <v/>
      </c>
      <c r="S2" s="2" t="n">
        <v>8</v>
      </c>
      <c r="T2" s="3" t="inlineStr">
        <is>
          <t>Contract bespreken</t>
        </is>
      </c>
    </row>
    <row r="3">
      <c r="A3" s="8" t="inlineStr">
        <is>
          <t>L002</t>
        </is>
      </c>
      <c r="B3" s="9" t="inlineStr">
        <is>
          <t>Jansen Bouw BV</t>
        </is>
      </c>
      <c r="C3" s="9" t="inlineStr">
        <is>
          <t>Daan Jansen</t>
        </is>
      </c>
      <c r="D3" s="8" t="inlineStr">
        <is>
          <t>Rotterdam</t>
        </is>
      </c>
      <c r="E3" s="8" t="inlineStr">
        <is>
          <t>Referral</t>
        </is>
      </c>
      <c r="F3" s="8" t="inlineStr">
        <is>
          <t>Zakelijk</t>
        </is>
      </c>
      <c r="G3" s="8" t="inlineStr">
        <is>
          <t>Offerte</t>
        </is>
      </c>
      <c r="H3" s="8" t="inlineStr">
        <is>
          <t>Petra Smits</t>
        </is>
      </c>
      <c r="I3" s="10" t="inlineStr">
        <is>
          <t>12-01-2026</t>
        </is>
      </c>
      <c r="J3" s="10" t="inlineStr">
        <is>
          <t>15-07-2026</t>
        </is>
      </c>
      <c r="K3" s="5" t="n">
        <v>0.6</v>
      </c>
      <c r="L3" s="6" t="n">
        <v>22000</v>
      </c>
      <c r="M3" s="5" t="n">
        <v>0.21</v>
      </c>
      <c r="N3" s="11">
        <f>IF(M3=0.21,L3*1.21,IF(M3=0.09,L3*1.09,L3))</f>
        <v/>
      </c>
      <c r="O3" s="10" t="inlineStr">
        <is>
          <t>18-06-2026</t>
        </is>
      </c>
      <c r="P3" s="9" t="inlineStr">
        <is>
          <t>Offerte versturen</t>
        </is>
      </c>
      <c r="Q3" s="8">
        <f>IF(K3&gt;=0.7,"Hoog",IF(K3&gt;=0.4,"Middel","Laag"))</f>
        <v/>
      </c>
      <c r="R3" s="8">
        <f>IF(AND(G3="Gewonnen",K3&gt;=0.9),"Gewonnen",IF(G3="Verloren","Verloren",IF(TODAY()&gt;J3,"Achterstallig","Open")))</f>
        <v/>
      </c>
      <c r="S3" s="8" t="n">
        <v>5</v>
      </c>
      <c r="T3" s="9" t="inlineStr">
        <is>
          <t>Wacht op akkoord budget</t>
        </is>
      </c>
    </row>
    <row r="4">
      <c r="A4" s="2" t="inlineStr">
        <is>
          <t>L003</t>
        </is>
      </c>
      <c r="B4" s="3" t="inlineStr">
        <is>
          <t>De Boer Interieur</t>
        </is>
      </c>
      <c r="C4" s="3" t="inlineStr">
        <is>
          <t>Emma de Boer</t>
        </is>
      </c>
      <c r="D4" s="2" t="inlineStr">
        <is>
          <t>Utrecht</t>
        </is>
      </c>
      <c r="E4" s="2" t="inlineStr">
        <is>
          <t>LinkedIn</t>
        </is>
      </c>
      <c r="F4" s="2" t="inlineStr">
        <is>
          <t>MKB</t>
        </is>
      </c>
      <c r="G4" s="2" t="inlineStr">
        <is>
          <t>Gekwalificeerd</t>
        </is>
      </c>
      <c r="H4" s="2" t="inlineStr">
        <is>
          <t>Mark de Vries</t>
        </is>
      </c>
      <c r="I4" s="4" t="inlineStr">
        <is>
          <t>20-01-2026</t>
        </is>
      </c>
      <c r="J4" s="4" t="inlineStr">
        <is>
          <t>30-08-2026</t>
        </is>
      </c>
      <c r="K4" s="5" t="n">
        <v>0.4</v>
      </c>
      <c r="L4" s="6" t="n">
        <v>8500</v>
      </c>
      <c r="M4" s="5" t="n">
        <v>0.21</v>
      </c>
      <c r="N4" s="7">
        <f>IF(M4=0.21,L4*1.21,IF(M4=0.09,L4*1.09,L4))</f>
        <v/>
      </c>
      <c r="O4" s="4" t="inlineStr">
        <is>
          <t>10-06-2026</t>
        </is>
      </c>
      <c r="P4" s="3" t="inlineStr">
        <is>
          <t>Vervolgafspraak plannen</t>
        </is>
      </c>
      <c r="Q4" s="2">
        <f>IF(K4&gt;=0.7,"Hoog",IF(K4&gt;=0.4,"Middel","Laag"))</f>
        <v/>
      </c>
      <c r="R4" s="2">
        <f>IF(AND(G4="Gewonnen",K4&gt;=0.9),"Gewonnen",IF(G4="Verloren","Verloren",IF(TODAY()&gt;J4,"Achterstallig","Open")))</f>
        <v/>
      </c>
      <c r="S4" s="2" t="n">
        <v>3</v>
      </c>
      <c r="T4" s="3" t="inlineStr">
        <is>
          <t>Interesse getoond in showroom</t>
        </is>
      </c>
    </row>
    <row r="5">
      <c r="A5" s="8" t="inlineStr">
        <is>
          <t>L004</t>
        </is>
      </c>
      <c r="B5" s="9" t="inlineStr">
        <is>
          <t>Bakker Techniek</t>
        </is>
      </c>
      <c r="C5" s="9" t="inlineStr">
        <is>
          <t>Lars Bakker</t>
        </is>
      </c>
      <c r="D5" s="8" t="inlineStr">
        <is>
          <t>Eindhoven</t>
        </is>
      </c>
      <c r="E5" s="8" t="inlineStr">
        <is>
          <t>Beurs</t>
        </is>
      </c>
      <c r="F5" s="8" t="inlineStr">
        <is>
          <t>Industrie</t>
        </is>
      </c>
      <c r="G5" s="8" t="inlineStr">
        <is>
          <t>Gewonnen</t>
        </is>
      </c>
      <c r="H5" s="8" t="inlineStr">
        <is>
          <t>Petra Smits</t>
        </is>
      </c>
      <c r="I5" s="10" t="inlineStr">
        <is>
          <t>02-02-2026</t>
        </is>
      </c>
      <c r="J5" s="10" t="inlineStr">
        <is>
          <t>01-04-2026</t>
        </is>
      </c>
      <c r="K5" s="5" t="n">
        <v>0.95</v>
      </c>
      <c r="L5" s="6" t="n">
        <v>45000</v>
      </c>
      <c r="M5" s="5" t="n">
        <v>0.21</v>
      </c>
      <c r="N5" s="11">
        <f>IF(M5=0.21,L5*1.21,IF(M5=0.09,L5*1.09,L5))</f>
        <v/>
      </c>
      <c r="O5" s="10" t="inlineStr">
        <is>
          <t>28-03-2026</t>
        </is>
      </c>
      <c r="P5" s="9" t="inlineStr">
        <is>
          <t>Project inplannen</t>
        </is>
      </c>
      <c r="Q5" s="8">
        <f>IF(K5&gt;=0.7,"Hoog",IF(K5&gt;=0.4,"Middel","Laag"))</f>
        <v/>
      </c>
      <c r="R5" s="8">
        <f>IF(AND(G5="Gewonnen",K5&gt;=0.9),"Gewonnen",IF(G5="Verloren","Verloren",IF(TODAY()&gt;J5,"Achterstallig","Open")))</f>
        <v/>
      </c>
      <c r="S5" s="8" t="n">
        <v>12</v>
      </c>
      <c r="T5" s="9" t="inlineStr">
        <is>
          <t>Contract getekend</t>
        </is>
      </c>
    </row>
    <row r="6">
      <c r="A6" s="2" t="inlineStr">
        <is>
          <t>L005</t>
        </is>
      </c>
      <c r="B6" s="3" t="inlineStr">
        <is>
          <t>Visser Advies</t>
        </is>
      </c>
      <c r="C6" s="3" t="inlineStr">
        <is>
          <t>Sophie Visser</t>
        </is>
      </c>
      <c r="D6" s="2" t="inlineStr">
        <is>
          <t>Den Haag</t>
        </is>
      </c>
      <c r="E6" s="2" t="inlineStr">
        <is>
          <t>Website</t>
        </is>
      </c>
      <c r="F6" s="2" t="inlineStr">
        <is>
          <t>Zakelijk</t>
        </is>
      </c>
      <c r="G6" s="2" t="inlineStr">
        <is>
          <t>Verloren</t>
        </is>
      </c>
      <c r="H6" s="2" t="inlineStr">
        <is>
          <t>Mark de Vries</t>
        </is>
      </c>
      <c r="I6" s="4" t="inlineStr">
        <is>
          <t>10-02-2026</t>
        </is>
      </c>
      <c r="J6" s="4" t="inlineStr">
        <is>
          <t>15-03-2026</t>
        </is>
      </c>
      <c r="K6" s="5" t="n">
        <v>0.2</v>
      </c>
      <c r="L6" s="6" t="n">
        <v>6000</v>
      </c>
      <c r="M6" s="5" t="n">
        <v>0.21</v>
      </c>
      <c r="N6" s="7">
        <f>IF(M6=0.21,L6*1.21,IF(M6=0.09,L6*1.09,L6))</f>
        <v/>
      </c>
      <c r="O6" s="4" t="inlineStr">
        <is>
          <t>12-03-2026</t>
        </is>
      </c>
      <c r="P6" s="3" t="inlineStr">
        <is>
          <t>Gearchiveerd</t>
        </is>
      </c>
      <c r="Q6" s="2">
        <f>IF(K6&gt;=0.7,"Hoog",IF(K6&gt;=0.4,"Middel","Laag"))</f>
        <v/>
      </c>
      <c r="R6" s="2">
        <f>IF(AND(G6="Gewonnen",K6&gt;=0.9),"Gewonnen",IF(G6="Verloren","Verloren",IF(TODAY()&gt;J6,"Achterstallig","Open")))</f>
        <v/>
      </c>
      <c r="S6" s="2" t="n">
        <v>4</v>
      </c>
      <c r="T6" s="3" t="inlineStr">
        <is>
          <t>Gekozen voor concurrent</t>
        </is>
      </c>
    </row>
    <row r="7">
      <c r="A7" s="8" t="inlineStr">
        <is>
          <t>L006</t>
        </is>
      </c>
      <c r="B7" s="9" t="inlineStr">
        <is>
          <t>Meijer Logistiek</t>
        </is>
      </c>
      <c r="C7" s="9" t="inlineStr">
        <is>
          <t>Bram Meijer</t>
        </is>
      </c>
      <c r="D7" s="8" t="inlineStr">
        <is>
          <t>Groningen</t>
        </is>
      </c>
      <c r="E7" s="8" t="inlineStr">
        <is>
          <t>Referral</t>
        </is>
      </c>
      <c r="F7" s="8" t="inlineStr">
        <is>
          <t>Industrie</t>
        </is>
      </c>
      <c r="G7" s="8" t="inlineStr">
        <is>
          <t>Lead</t>
        </is>
      </c>
      <c r="H7" s="8" t="inlineStr">
        <is>
          <t>Petra Smits</t>
        </is>
      </c>
      <c r="I7" s="10" t="inlineStr">
        <is>
          <t>15-02-2026</t>
        </is>
      </c>
      <c r="J7" s="10" t="inlineStr">
        <is>
          <t>01-06-2026</t>
        </is>
      </c>
      <c r="K7" s="5" t="n">
        <v>0.15</v>
      </c>
      <c r="L7" s="6" t="n">
        <v>12000</v>
      </c>
      <c r="M7" s="5" t="n">
        <v>0.21</v>
      </c>
      <c r="N7" s="11">
        <f>IF(M7=0.21,L7*1.21,IF(M7=0.09,L7*1.09,L7))</f>
        <v/>
      </c>
      <c r="O7" s="10" t="inlineStr">
        <is>
          <t>01-03-2026</t>
        </is>
      </c>
      <c r="P7" s="9" t="inlineStr">
        <is>
          <t>Opnieuw benaderen</t>
        </is>
      </c>
      <c r="Q7" s="8">
        <f>IF(K7&gt;=0.7,"Hoog",IF(K7&gt;=0.4,"Middel","Laag"))</f>
        <v/>
      </c>
      <c r="R7" s="8">
        <f>IF(AND(G7="Gewonnen",K7&gt;=0.9),"Gewonnen",IF(G7="Verloren","Verloren",IF(TODAY()&gt;J7,"Achterstallig","Open")))</f>
        <v/>
      </c>
      <c r="S7" s="8" t="n">
        <v>1</v>
      </c>
      <c r="T7" s="9" t="inlineStr">
        <is>
          <t>Nog geen reactie ontvangen</t>
        </is>
      </c>
    </row>
    <row r="8">
      <c r="A8" s="2" t="inlineStr">
        <is>
          <t>L007</t>
        </is>
      </c>
      <c r="B8" s="3" t="inlineStr">
        <is>
          <t>Bos Media</t>
        </is>
      </c>
      <c r="C8" s="3" t="inlineStr">
        <is>
          <t>Julia Bos</t>
        </is>
      </c>
      <c r="D8" s="2" t="inlineStr">
        <is>
          <t>Haarlem</t>
        </is>
      </c>
      <c r="E8" s="2" t="inlineStr">
        <is>
          <t>LinkedIn</t>
        </is>
      </c>
      <c r="F8" s="2" t="inlineStr">
        <is>
          <t>MKB</t>
        </is>
      </c>
      <c r="G8" s="2" t="inlineStr">
        <is>
          <t>Offerte</t>
        </is>
      </c>
      <c r="H8" s="2" t="inlineStr">
        <is>
          <t>Mark de Vries</t>
        </is>
      </c>
      <c r="I8" s="4" t="inlineStr">
        <is>
          <t>22-02-2026</t>
        </is>
      </c>
      <c r="J8" s="4" t="inlineStr">
        <is>
          <t>10-08-2026</t>
        </is>
      </c>
      <c r="K8" s="5" t="n">
        <v>0.55</v>
      </c>
      <c r="L8" s="6" t="n">
        <v>9800</v>
      </c>
      <c r="M8" s="5" t="n">
        <v>0.09</v>
      </c>
      <c r="N8" s="7">
        <f>IF(M8=0.21,L8*1.21,IF(M8=0.09,L8*1.09,L8))</f>
        <v/>
      </c>
      <c r="O8" s="4" t="inlineStr">
        <is>
          <t>22-06-2026</t>
        </is>
      </c>
      <c r="P8" s="3" t="inlineStr">
        <is>
          <t>Offerte toelichten</t>
        </is>
      </c>
      <c r="Q8" s="2">
        <f>IF(K8&gt;=0.7,"Hoog",IF(K8&gt;=0.4,"Middel","Laag"))</f>
        <v/>
      </c>
      <c r="R8" s="2">
        <f>IF(AND(G8="Gewonnen",K8&gt;=0.9),"Gewonnen",IF(G8="Verloren","Verloren",IF(TODAY()&gt;J8,"Achterstallig","Open")))</f>
        <v/>
      </c>
      <c r="S8" s="2" t="n">
        <v>6</v>
      </c>
      <c r="T8" s="3" t="inlineStr">
        <is>
          <t>Vraagt om korting</t>
        </is>
      </c>
    </row>
    <row r="9">
      <c r="A9" s="8" t="inlineStr">
        <is>
          <t>L008</t>
        </is>
      </c>
      <c r="B9" s="9" t="inlineStr">
        <is>
          <t>Verhoeven Software</t>
        </is>
      </c>
      <c r="C9" s="9" t="inlineStr">
        <is>
          <t>Thijs Verhoeven</t>
        </is>
      </c>
      <c r="D9" s="8" t="inlineStr">
        <is>
          <t>Nijmegen</t>
        </is>
      </c>
      <c r="E9" s="8" t="inlineStr">
        <is>
          <t>Website</t>
        </is>
      </c>
      <c r="F9" s="8" t="inlineStr">
        <is>
          <t>Zakelijk</t>
        </is>
      </c>
      <c r="G9" s="8" t="inlineStr">
        <is>
          <t>Onderhandeling</t>
        </is>
      </c>
      <c r="H9" s="8" t="inlineStr">
        <is>
          <t>Petra Smits</t>
        </is>
      </c>
      <c r="I9" s="10" t="inlineStr">
        <is>
          <t>01-03-2026</t>
        </is>
      </c>
      <c r="J9" s="10" t="inlineStr">
        <is>
          <t>25-07-2026</t>
        </is>
      </c>
      <c r="K9" s="5" t="n">
        <v>0.8</v>
      </c>
      <c r="L9" s="6" t="n">
        <v>32000</v>
      </c>
      <c r="M9" s="5" t="n">
        <v>0.21</v>
      </c>
      <c r="N9" s="11">
        <f>IF(M9=0.21,L9*1.21,IF(M9=0.09,L9*1.09,L9))</f>
        <v/>
      </c>
      <c r="O9" s="10" t="inlineStr">
        <is>
          <t>25-06-2026</t>
        </is>
      </c>
      <c r="P9" s="9" t="inlineStr">
        <is>
          <t>Voorstel afronden</t>
        </is>
      </c>
      <c r="Q9" s="8">
        <f>IF(K9&gt;=0.7,"Hoog",IF(K9&gt;=0.4,"Middel","Laag"))</f>
        <v/>
      </c>
      <c r="R9" s="8">
        <f>IF(AND(G9="Gewonnen",K9&gt;=0.9),"Gewonnen",IF(G9="Verloren","Verloren",IF(TODAY()&gt;J9,"Achterstallig","Open")))</f>
        <v/>
      </c>
      <c r="S9" s="8" t="n">
        <v>9</v>
      </c>
      <c r="T9" s="9" t="inlineStr">
        <is>
          <t>Onderhandeling over looptijd</t>
        </is>
      </c>
    </row>
    <row r="10">
      <c r="A10" s="2" t="inlineStr">
        <is>
          <t>L009</t>
        </is>
      </c>
      <c r="B10" s="3" t="inlineStr">
        <is>
          <t>Smit Retail</t>
        </is>
      </c>
      <c r="C10" s="3" t="inlineStr">
        <is>
          <t>Lieke Smit</t>
        </is>
      </c>
      <c r="D10" s="2" t="inlineStr">
        <is>
          <t>Breda</t>
        </is>
      </c>
      <c r="E10" s="2" t="inlineStr">
        <is>
          <t>Beurs</t>
        </is>
      </c>
      <c r="F10" s="2" t="inlineStr">
        <is>
          <t>MKB</t>
        </is>
      </c>
      <c r="G10" s="2" t="inlineStr">
        <is>
          <t>Gekwalificeerd</t>
        </is>
      </c>
      <c r="H10" s="2" t="inlineStr">
        <is>
          <t>Mark de Vries</t>
        </is>
      </c>
      <c r="I10" s="4" t="inlineStr">
        <is>
          <t>08-03-2026</t>
        </is>
      </c>
      <c r="J10" s="4" t="inlineStr">
        <is>
          <t>05-09-2026</t>
        </is>
      </c>
      <c r="K10" s="5" t="n">
        <v>0.45</v>
      </c>
      <c r="L10" s="6" t="n">
        <v>4200</v>
      </c>
      <c r="M10" s="5" t="n">
        <v>0.21</v>
      </c>
      <c r="N10" s="7">
        <f>IF(M10=0.21,L10*1.21,IF(M10=0.09,L10*1.09,L10))</f>
        <v/>
      </c>
      <c r="O10" s="4" t="inlineStr">
        <is>
          <t>15-06-2026</t>
        </is>
      </c>
      <c r="P10" s="3" t="inlineStr">
        <is>
          <t>Demo inplannen</t>
        </is>
      </c>
      <c r="Q10" s="2">
        <f>IF(K10&gt;=0.7,"Hoog",IF(K10&gt;=0.4,"Middel","Laag"))</f>
        <v/>
      </c>
      <c r="R10" s="2">
        <f>IF(AND(G10="Gewonnen",K10&gt;=0.9),"Gewonnen",IF(G10="Verloren","Verloren",IF(TODAY()&gt;J10,"Achterstallig","Open")))</f>
        <v/>
      </c>
      <c r="S10" s="2" t="n">
        <v>2</v>
      </c>
      <c r="T10" s="3" t="inlineStr">
        <is>
          <t>Wil eerst demo zien</t>
        </is>
      </c>
    </row>
    <row r="11">
      <c r="A11" s="8" t="inlineStr">
        <is>
          <t>L010</t>
        </is>
      </c>
      <c r="B11" s="9" t="inlineStr">
        <is>
          <t>Mulder Transport</t>
        </is>
      </c>
      <c r="C11" s="9" t="inlineStr">
        <is>
          <t>Ruben Mulder</t>
        </is>
      </c>
      <c r="D11" s="8" t="inlineStr">
        <is>
          <t>Tilburg</t>
        </is>
      </c>
      <c r="E11" s="8" t="inlineStr">
        <is>
          <t>Referral</t>
        </is>
      </c>
      <c r="F11" s="8" t="inlineStr">
        <is>
          <t>Industrie</t>
        </is>
      </c>
      <c r="G11" s="8" t="inlineStr">
        <is>
          <t>Gewonnen</t>
        </is>
      </c>
      <c r="H11" s="8" t="inlineStr">
        <is>
          <t>Petra Smits</t>
        </is>
      </c>
      <c r="I11" s="10" t="inlineStr">
        <is>
          <t>15-03-2026</t>
        </is>
      </c>
      <c r="J11" s="10" t="inlineStr">
        <is>
          <t>01-06-2026</t>
        </is>
      </c>
      <c r="K11" s="5" t="n">
        <v>1</v>
      </c>
      <c r="L11" s="6" t="n">
        <v>27500</v>
      </c>
      <c r="M11" s="5" t="n">
        <v>0.21</v>
      </c>
      <c r="N11" s="11">
        <f>IF(M11=0.21,L11*1.21,IF(M11=0.09,L11*1.09,L11))</f>
        <v/>
      </c>
      <c r="O11" s="10" t="inlineStr">
        <is>
          <t>28-05-2026</t>
        </is>
      </c>
      <c r="P11" s="9" t="inlineStr">
        <is>
          <t>Facturatie starten</t>
        </is>
      </c>
      <c r="Q11" s="8">
        <f>IF(K11&gt;=0.7,"Hoog",IF(K11&gt;=0.4,"Middel","Laag"))</f>
        <v/>
      </c>
      <c r="R11" s="8">
        <f>IF(AND(G11="Gewonnen",K11&gt;=0.9),"Gewonnen",IF(G11="Verloren","Verloren",IF(TODAY()&gt;J11,"Achterstallig","Open")))</f>
        <v/>
      </c>
      <c r="S11" s="8" t="n">
        <v>10</v>
      </c>
      <c r="T11" s="9" t="inlineStr">
        <is>
          <t>Deal succesvol afgerond</t>
        </is>
      </c>
    </row>
  </sheetData>
  <conditionalFormatting sqref="R2:R11">
    <cfRule type="expression" priority="1" dxfId="0" stopIfTrue="1">
      <formula>R2="Gewonnen"</formula>
    </cfRule>
    <cfRule type="expression" priority="2" dxfId="1" stopIfTrue="1">
      <formula>R2="Verloren"</formula>
    </cfRule>
    <cfRule type="expression" priority="3" dxfId="2" stopIfTrue="1">
      <formula>R2="Achterstallig"</formula>
    </cfRule>
  </conditionalFormatting>
  <conditionalFormatting sqref="Q2:Q11">
    <cfRule type="expression" priority="4" dxfId="3" stopIfTrue="1">
      <formula>Q2="Hoog"</formula>
    </cfRule>
    <cfRule type="expression" priority="5" dxfId="4" stopIfTrue="1">
      <formula>Q2="Laag"</formula>
    </cfRule>
  </conditionalFormatting>
  <dataValidations count="2">
    <dataValidation sqref="G2:G11" showErrorMessage="1" showInputMessage="1" allowBlank="1" type="list">
      <formula1>"Lead,Gekwalificeerd,Offerte,Onderhandeling,Gewonnen,Verloren"</formula1>
    </dataValidation>
    <dataValidation sqref="M2:M11" showErrorMessage="1" showInputMessage="1" allowBlank="1" type="list">
      <formula1>"0.21,0.09,0"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4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4" customWidth="1" min="3" max="3"/>
    <col width="18" customWidth="1" min="5" max="5"/>
    <col width="18" customWidth="1" min="6" max="6"/>
    <col width="12" customWidth="1" min="8" max="8"/>
    <col width="14" customWidth="1" min="9" max="9"/>
  </cols>
  <sheetData>
    <row r="1" ht="28" customHeight="1">
      <c r="A1" s="12" t="inlineStr">
        <is>
          <t>Salesfunnel Dashboard 2026</t>
        </is>
      </c>
    </row>
    <row r="2"/>
    <row r="3">
      <c r="A3" s="13" t="inlineStr">
        <is>
          <t>Kerncijfers (KPI's)</t>
        </is>
      </c>
      <c r="E3" s="13" t="inlineStr">
        <is>
          <t>Pipelinewaarde per fase</t>
        </is>
      </c>
      <c r="H3" s="13" t="inlineStr">
        <is>
          <t>Instroom leads per maand 2026</t>
        </is>
      </c>
    </row>
    <row r="4">
      <c r="A4" s="15" t="inlineStr">
        <is>
          <t>Totaal aantal leads</t>
        </is>
      </c>
      <c r="B4" s="2">
        <f>COUNTA(Funnel_Data!A2:A11)</f>
        <v/>
      </c>
      <c r="E4" s="16" t="inlineStr">
        <is>
          <t>Fase</t>
        </is>
      </c>
      <c r="F4" s="16" t="inlineStr">
        <is>
          <t>Waarde excl. btw</t>
        </is>
      </c>
      <c r="H4" s="16" t="inlineStr">
        <is>
          <t>Maand</t>
        </is>
      </c>
      <c r="I4" s="16" t="inlineStr">
        <is>
          <t>Aantal leads</t>
        </is>
      </c>
    </row>
    <row r="5">
      <c r="A5" s="17" t="inlineStr">
        <is>
          <t>Aantal open deals</t>
        </is>
      </c>
      <c r="B5" s="8">
        <f>COUNTIF(Funnel_Data!R2:R11,"Open")</f>
        <v/>
      </c>
      <c r="E5" s="18" t="inlineStr">
        <is>
          <t>Lead</t>
        </is>
      </c>
      <c r="F5" s="19">
        <f>SUMIF(Funnel_Data!$G$2:$G$11,E5,Funnel_Data!$L$2:$L$11)</f>
        <v/>
      </c>
      <c r="H5" s="18" t="inlineStr">
        <is>
          <t>jan</t>
        </is>
      </c>
      <c r="I5" s="18">
        <f>SUMPRODUCT((MONTH(Funnel_Data!$I$2:$I$11)=1)*(YEAR(Funnel_Data!$I$2:$I$11)=2026))</f>
        <v/>
      </c>
    </row>
    <row r="6">
      <c r="A6" s="15" t="inlineStr">
        <is>
          <t>Aantal gewonnen deals</t>
        </is>
      </c>
      <c r="B6" s="2">
        <f>COUNTIF(Funnel_Data!R2:R11,"Gewonnen")</f>
        <v/>
      </c>
      <c r="E6" s="18" t="inlineStr">
        <is>
          <t>Gekwalificeerd</t>
        </is>
      </c>
      <c r="F6" s="19">
        <f>SUMIF(Funnel_Data!$G$2:$G$11,E6,Funnel_Data!$L$2:$L$11)</f>
        <v/>
      </c>
      <c r="H6" s="18" t="inlineStr">
        <is>
          <t>feb</t>
        </is>
      </c>
      <c r="I6" s="18">
        <f>SUMPRODUCT((MONTH(Funnel_Data!$I$2:$I$11)=2)*(YEAR(Funnel_Data!$I$2:$I$11)=2026))</f>
        <v/>
      </c>
    </row>
    <row r="7">
      <c r="A7" s="17" t="inlineStr">
        <is>
          <t>Aantal verloren deals</t>
        </is>
      </c>
      <c r="B7" s="8">
        <f>COUNTIF(Funnel_Data!R2:R11,"Verloren")</f>
        <v/>
      </c>
      <c r="E7" s="18" t="inlineStr">
        <is>
          <t>Offerte</t>
        </is>
      </c>
      <c r="F7" s="19">
        <f>SUMIF(Funnel_Data!$G$2:$G$11,E7,Funnel_Data!$L$2:$L$11)</f>
        <v/>
      </c>
      <c r="H7" s="18" t="inlineStr">
        <is>
          <t>mrt</t>
        </is>
      </c>
      <c r="I7" s="18">
        <f>SUMPRODUCT((MONTH(Funnel_Data!$I$2:$I$11)=3)*(YEAR(Funnel_Data!$I$2:$I$11)=2026))</f>
        <v/>
      </c>
    </row>
    <row r="8">
      <c r="A8" s="15" t="inlineStr">
        <is>
          <t>Totale pipelinewaarde excl. btw</t>
        </is>
      </c>
      <c r="B8" s="7">
        <f>SUM(Funnel_Data!L2:L11)</f>
        <v/>
      </c>
      <c r="E8" s="18" t="inlineStr">
        <is>
          <t>Onderhandeling</t>
        </is>
      </c>
      <c r="F8" s="19">
        <f>SUMIF(Funnel_Data!$G$2:$G$11,E8,Funnel_Data!$L$2:$L$11)</f>
        <v/>
      </c>
      <c r="H8" s="18" t="inlineStr">
        <is>
          <t>apr</t>
        </is>
      </c>
      <c r="I8" s="18">
        <f>SUMPRODUCT((MONTH(Funnel_Data!$I$2:$I$11)=4)*(YEAR(Funnel_Data!$I$2:$I$11)=2026))</f>
        <v/>
      </c>
    </row>
    <row r="9">
      <c r="A9" s="17" t="inlineStr">
        <is>
          <t>Gewogen verwachte omzet</t>
        </is>
      </c>
      <c r="B9" s="11">
        <f>SUMPRODUCT(Funnel_Data!L2:L11,Funnel_Data!K2:K11)</f>
        <v/>
      </c>
      <c r="E9" s="18" t="inlineStr">
        <is>
          <t>Gewonnen</t>
        </is>
      </c>
      <c r="F9" s="19">
        <f>SUMIF(Funnel_Data!$G$2:$G$11,E9,Funnel_Data!$L$2:$L$11)</f>
        <v/>
      </c>
      <c r="H9" s="18" t="inlineStr">
        <is>
          <t>mei</t>
        </is>
      </c>
      <c r="I9" s="18">
        <f>SUMPRODUCT((MONTH(Funnel_Data!$I$2:$I$11)=5)*(YEAR(Funnel_Data!$I$2:$I$11)=2026))</f>
        <v/>
      </c>
    </row>
    <row r="10">
      <c r="A10" s="15" t="inlineStr">
        <is>
          <t>Gemiddelde kans van slagen</t>
        </is>
      </c>
      <c r="B10" s="20">
        <f>AVERAGE(Funnel_Data!K2:K11)</f>
        <v/>
      </c>
      <c r="E10" s="18" t="inlineStr">
        <is>
          <t>Verloren</t>
        </is>
      </c>
      <c r="F10" s="19">
        <f>SUMIF(Funnel_Data!$G$2:$G$11,E10,Funnel_Data!$L$2:$L$11)</f>
        <v/>
      </c>
      <c r="H10" s="18" t="inlineStr">
        <is>
          <t>jun</t>
        </is>
      </c>
      <c r="I10" s="18">
        <f>SUMPRODUCT((MONTH(Funnel_Data!$I$2:$I$11)=6)*(YEAR(Funnel_Data!$I$2:$I$11)=2026))</f>
        <v/>
      </c>
    </row>
    <row r="11">
      <c r="A11" s="17" t="inlineStr">
        <is>
          <t>Gemiddelde doorlooptijd (dagen)</t>
        </is>
      </c>
      <c r="B11" s="21">
        <f>AVERAGE(Funnel_Data!J2:J11-Funnel_Data!I2:I11)</f>
        <v/>
      </c>
      <c r="H11" s="18" t="inlineStr">
        <is>
          <t>jul</t>
        </is>
      </c>
      <c r="I11" s="18">
        <f>SUMPRODUCT((MONTH(Funnel_Data!$I$2:$I$11)=7)*(YEAR(Funnel_Data!$I$2:$I$11)=2026))</f>
        <v/>
      </c>
    </row>
    <row r="12">
      <c r="A12" s="15" t="inlineStr">
        <is>
          <t>Conversieratio (gewonnen/totaal)</t>
        </is>
      </c>
      <c r="B12" s="20">
        <f>IFERROR(COUNTIF(Funnel_Data!R2:R11,"Gewonnen")/COUNTA(Funnel_Data!A2:A11),0)</f>
        <v/>
      </c>
      <c r="E12" s="22" t="inlineStr">
        <is>
          <t>Verdeling leads per status</t>
        </is>
      </c>
      <c r="F12" s="28" t="n"/>
      <c r="H12" s="18" t="inlineStr">
        <is>
          <t>aug</t>
        </is>
      </c>
      <c r="I12" s="18">
        <f>SUMPRODUCT((MONTH(Funnel_Data!$I$2:$I$11)=8)*(YEAR(Funnel_Data!$I$2:$I$11)=2026))</f>
        <v/>
      </c>
    </row>
    <row r="13">
      <c r="E13" s="16" t="inlineStr">
        <is>
          <t>Status</t>
        </is>
      </c>
      <c r="F13" s="16" t="inlineStr">
        <is>
          <t>Aantal</t>
        </is>
      </c>
      <c r="H13" s="18" t="inlineStr">
        <is>
          <t>sep</t>
        </is>
      </c>
      <c r="I13" s="18">
        <f>SUMPRODUCT((MONTH(Funnel_Data!$I$2:$I$11)=9)*(YEAR(Funnel_Data!$I$2:$I$11)=2026))</f>
        <v/>
      </c>
    </row>
    <row r="14">
      <c r="E14" s="18" t="inlineStr">
        <is>
          <t>Open</t>
        </is>
      </c>
      <c r="F14" s="18">
        <f>COUNTIF(Funnel_Data!$R$2:$R$11,E14)</f>
        <v/>
      </c>
      <c r="H14" s="18" t="inlineStr">
        <is>
          <t>okt</t>
        </is>
      </c>
      <c r="I14" s="18">
        <f>SUMPRODUCT((MONTH(Funnel_Data!$I$2:$I$11)=10)*(YEAR(Funnel_Data!$I$2:$I$11)=2026))</f>
        <v/>
      </c>
    </row>
    <row r="15">
      <c r="E15" s="18" t="inlineStr">
        <is>
          <t>Gewonnen</t>
        </is>
      </c>
      <c r="F15" s="18">
        <f>COUNTIF(Funnel_Data!$R$2:$R$11,E15)</f>
        <v/>
      </c>
      <c r="H15" s="18" t="inlineStr">
        <is>
          <t>nov</t>
        </is>
      </c>
      <c r="I15" s="18">
        <f>SUMPRODUCT((MONTH(Funnel_Data!$I$2:$I$11)=11)*(YEAR(Funnel_Data!$I$2:$I$11)=2026))</f>
        <v/>
      </c>
    </row>
    <row r="16">
      <c r="E16" s="18" t="inlineStr">
        <is>
          <t>Verloren</t>
        </is>
      </c>
      <c r="F16" s="18">
        <f>COUNTIF(Funnel_Data!$R$2:$R$11,E16)</f>
        <v/>
      </c>
      <c r="H16" s="18" t="inlineStr">
        <is>
          <t>dec</t>
        </is>
      </c>
      <c r="I16" s="18">
        <f>SUMPRODUCT((MONTH(Funnel_Data!$I$2:$I$11)=12)*(YEAR(Funnel_Data!$I$2:$I$11)=2026))</f>
        <v/>
      </c>
    </row>
    <row r="17">
      <c r="E17" s="18" t="inlineStr">
        <is>
          <t>Achterstallig</t>
        </is>
      </c>
      <c r="F17" s="18">
        <f>COUNTIF(Funnel_Data!$R$2:$R$11,E17)</f>
        <v/>
      </c>
    </row>
    <row r="18">
      <c r="H18" s="22" t="inlineStr">
        <is>
          <t>Top 5 deals (dealwaarde)</t>
        </is>
      </c>
      <c r="I18" s="28" t="n"/>
    </row>
    <row r="19">
      <c r="H19" s="16" t="inlineStr">
        <is>
          <t>Bedrijfsnaam</t>
        </is>
      </c>
      <c r="I19" s="16" t="inlineStr">
        <is>
          <t>Dealwaarde</t>
        </is>
      </c>
    </row>
    <row r="20">
      <c r="H20" s="18">
        <f>IFERROR(INDEX(Funnel_Data!$B$2:$B$11,MATCH(I20,Funnel_Data!$L$2:$L$11,0)),"")</f>
        <v/>
      </c>
      <c r="I20" s="19">
        <f>IFERROR(LARGE(Funnel_Data!$L$2:$L$11,1),0)</f>
        <v/>
      </c>
    </row>
    <row r="21">
      <c r="H21" s="18">
        <f>IFERROR(INDEX(Funnel_Data!$B$2:$B$11,MATCH(I21,Funnel_Data!$L$2:$L$11,0)),"")</f>
        <v/>
      </c>
      <c r="I21" s="19">
        <f>IFERROR(LARGE(Funnel_Data!$L$2:$L$11,2),0)</f>
        <v/>
      </c>
    </row>
    <row r="22">
      <c r="H22" s="18">
        <f>IFERROR(INDEX(Funnel_Data!$B$2:$B$11,MATCH(I22,Funnel_Data!$L$2:$L$11,0)),"")</f>
        <v/>
      </c>
      <c r="I22" s="19">
        <f>IFERROR(LARGE(Funnel_Data!$L$2:$L$11,3),0)</f>
        <v/>
      </c>
    </row>
    <row r="23">
      <c r="H23" s="18">
        <f>IFERROR(INDEX(Funnel_Data!$B$2:$B$11,MATCH(I23,Funnel_Data!$L$2:$L$11,0)),"")</f>
        <v/>
      </c>
      <c r="I23" s="19">
        <f>IFERROR(LARGE(Funnel_Data!$L$2:$L$11,4),0)</f>
        <v/>
      </c>
    </row>
    <row r="24">
      <c r="H24" s="18">
        <f>IFERROR(INDEX(Funnel_Data!$B$2:$B$11,MATCH(I24,Funnel_Data!$L$2:$L$11,0)),"")</f>
        <v/>
      </c>
      <c r="I24" s="19">
        <f>IFERROR(LARGE(Funnel_Data!$L$2:$L$11,5),0)</f>
        <v/>
      </c>
    </row>
  </sheetData>
  <mergeCells count="6">
    <mergeCell ref="A1:F1"/>
    <mergeCell ref="A3:C3"/>
    <mergeCell ref="E3:F3"/>
    <mergeCell ref="E12:F12"/>
    <mergeCell ref="H3:I3"/>
    <mergeCell ref="H18:I1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4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</cols>
  <sheetData>
    <row r="1">
      <c r="A1" s="23" t="inlineStr">
        <is>
          <t>Instructies – Salesfunnel Sjabloon</t>
        </is>
      </c>
    </row>
    <row r="2"/>
    <row r="3">
      <c r="A3" s="13" t="inlineStr">
        <is>
          <t>Nieuwe leads toevoegen</t>
        </is>
      </c>
    </row>
    <row r="4">
      <c r="A4" s="24" t="inlineStr">
        <is>
          <t>• Voeg een nieuwe rij toe onderaan het tabblad Funnel_Data.</t>
        </is>
      </c>
    </row>
    <row r="5">
      <c r="A5" s="26" t="inlineStr">
        <is>
          <t>• Vul een uniek Lead-ID in (bijv. L011) en alle relevante gegevens.</t>
        </is>
      </c>
    </row>
    <row r="6">
      <c r="A6" s="24" t="inlineStr">
        <is>
          <t>• Kopieer de formules in de kolommen Dealwaarde incl. btw, Prioriteit en Status naar de nieuwe rij.</t>
        </is>
      </c>
    </row>
    <row r="7">
      <c r="A7" s="26" t="inlineStr">
        <is>
          <t>• Het Dashboard werkt automatisch bij zodra nieuwe data is ingevoerd.</t>
        </is>
      </c>
    </row>
    <row r="8"/>
    <row r="9">
      <c r="A9" s="13" t="inlineStr">
        <is>
          <t>Betekenis pipeline-fasen</t>
        </is>
      </c>
    </row>
    <row r="10">
      <c r="A10" s="24" t="inlineStr">
        <is>
          <t>• Lead: eerste contact, nog niet gekwalificeerd.</t>
        </is>
      </c>
    </row>
    <row r="11">
      <c r="A11" s="26" t="inlineStr">
        <is>
          <t>• Gekwalificeerd: behoefte en budget zijn bevestigd.</t>
        </is>
      </c>
    </row>
    <row r="12">
      <c r="A12" s="24" t="inlineStr">
        <is>
          <t>• Offerte: er is een offerte uitgebracht aan de klant.</t>
        </is>
      </c>
    </row>
    <row r="13">
      <c r="A13" s="26" t="inlineStr">
        <is>
          <t>• Onderhandeling: voorwaarden en prijs worden besproken.</t>
        </is>
      </c>
    </row>
    <row r="14">
      <c r="A14" s="24" t="inlineStr">
        <is>
          <t>• Gewonnen: de deal is definitief gesloten.</t>
        </is>
      </c>
    </row>
    <row r="15">
      <c r="A15" s="26" t="inlineStr">
        <is>
          <t>• Verloren: de deal is niet doorgegaan.</t>
        </is>
      </c>
    </row>
    <row r="16"/>
    <row r="17">
      <c r="A17" s="13" t="inlineStr">
        <is>
          <t>Kleurgebruik in dit sjabloon</t>
        </is>
      </c>
    </row>
    <row r="18">
      <c r="A18" s="24" t="inlineStr">
        <is>
          <t>• Donkerblauw (#1E293B): hoofdheaders van tabellen.</t>
        </is>
      </c>
    </row>
    <row r="19">
      <c r="A19" s="26" t="inlineStr">
        <is>
          <t>• Rood (#C8102E): subkoppen en blokken op het Dashboard.</t>
        </is>
      </c>
    </row>
    <row r="20">
      <c r="A20" s="24" t="inlineStr">
        <is>
          <t>• Lichtgrijs / wit (afwisselend): rijen in de data voor leesbaarheid.</t>
        </is>
      </c>
    </row>
    <row r="21">
      <c r="A21" s="26" t="inlineStr">
        <is>
          <t>• Lichtgeel (#FFFBEB): invulcellen die je zelf mag aanpassen.</t>
        </is>
      </c>
    </row>
    <row r="22">
      <c r="A22" s="24" t="inlineStr">
        <is>
          <t>• Groen (#16A34A): positieve status zoals Gewonnen of hoge prioriteit.</t>
        </is>
      </c>
    </row>
    <row r="23">
      <c r="A23" s="26" t="inlineStr">
        <is>
          <t>• Rood (#DC2626): alertstatus zoals Verloren, Achterstallig of lage prioriteit.</t>
        </is>
      </c>
    </row>
    <row r="24"/>
    <row r="25">
      <c r="A25" s="13" t="inlineStr">
        <is>
          <t>Bedragen excl. en incl. btw</t>
        </is>
      </c>
    </row>
    <row r="26">
      <c r="A26" s="24" t="inlineStr">
        <is>
          <t>• Dealwaarde excl. btw is het basisbedrag dat je zelf invoert.</t>
        </is>
      </c>
    </row>
    <row r="27">
      <c r="A27" s="26" t="inlineStr">
        <is>
          <t>• Btw-tarief kies je uit de lijst: 21%, 9% of 0%.</t>
        </is>
      </c>
    </row>
    <row r="28">
      <c r="A28" s="24" t="inlineStr">
        <is>
          <t>• Dealwaarde incl. btw wordt automatisch berekend met een formule.</t>
        </is>
      </c>
    </row>
    <row r="29">
      <c r="A29" s="26" t="inlineStr">
        <is>
          <t>• Alle bedragen worden getoond in het formaat € 1.234,56.</t>
        </is>
      </c>
    </row>
    <row r="30"/>
    <row r="31">
      <c r="A31" s="13" t="inlineStr">
        <is>
          <t>Automatische bijwerking dashboard</t>
        </is>
      </c>
    </row>
    <row r="32">
      <c r="A32" s="24" t="inlineStr">
        <is>
          <t>• Alle KPI's en grafieken op het Dashboard zijn gekoppeld aan Funnel_Data.</t>
        </is>
      </c>
    </row>
    <row r="33">
      <c r="A33" s="26" t="inlineStr">
        <is>
          <t>• Wijzig je gegevens in Funnel_Data, dan werken KPI's, grafieken en Top 5 automatisch bij.</t>
        </is>
      </c>
    </row>
    <row r="34">
      <c r="A34" s="24" t="inlineStr">
        <is>
          <t>• Er is geen handmatige actie nodig om het Dashboard te vernieuwen.</t>
        </is>
      </c>
    </row>
  </sheetData>
  <mergeCells count="29">
    <mergeCell ref="A1:D1"/>
    <mergeCell ref="A3:D3"/>
    <mergeCell ref="A4:D4"/>
    <mergeCell ref="A5:D5"/>
    <mergeCell ref="A6:D6"/>
    <mergeCell ref="A7:D7"/>
    <mergeCell ref="A9:D9"/>
    <mergeCell ref="A10:D10"/>
    <mergeCell ref="A11:D11"/>
    <mergeCell ref="A12:D12"/>
    <mergeCell ref="A13:D13"/>
    <mergeCell ref="A14:D14"/>
    <mergeCell ref="A15:D15"/>
    <mergeCell ref="A17:D17"/>
    <mergeCell ref="A18:D18"/>
    <mergeCell ref="A19:D19"/>
    <mergeCell ref="A20:D20"/>
    <mergeCell ref="A21:D21"/>
    <mergeCell ref="A22:D22"/>
    <mergeCell ref="A23:D23"/>
    <mergeCell ref="A25:D25"/>
    <mergeCell ref="A26:D26"/>
    <mergeCell ref="A27:D27"/>
    <mergeCell ref="A28:D28"/>
    <mergeCell ref="A29:D29"/>
    <mergeCell ref="A31:D31"/>
    <mergeCell ref="A32:D32"/>
    <mergeCell ref="A33:D33"/>
    <mergeCell ref="A34:D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2026-07-02T21:55:45Z</dcterms:created>
  <dcterms:modified xmlns:dcterms="http://purl.org/dc/terms/" xmlns:xsi="http://www.w3.org/2001/XMLSchema-instance" xsi:type="dcterms:W3CDTF">2026-07-02T21:55:45Z</dcterms:modified>
</cp:coreProperties>
</file>