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iëntenoverzicht" sheetId="1" state="visible" r:id="rId1"/>
    <sheet xmlns:r="http://schemas.openxmlformats.org/officeDocument/2006/relationships" name="Schulden &amp; Regelinge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-MM-YYYY"/>
    <numFmt numFmtId="165" formatCode="&quot;€&quot; #.##0,00"/>
    <numFmt numFmtId="166" formatCode="0.0%"/>
  </numFmts>
  <fonts count="4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164" fontId="0" fillId="4" borderId="1" applyAlignment="1" pivotButton="0" quotePrefix="0" xfId="0">
      <alignment horizontal="center" vertical="center" wrapText="1"/>
    </xf>
    <xf numFmtId="165" fontId="0" fillId="4" borderId="1" pivotButton="0" quotePrefix="0" xfId="0"/>
    <xf numFmtId="165" fontId="0" fillId="3" borderId="1" pivotButton="0" quotePrefix="0" xfId="0"/>
    <xf numFmtId="0" fontId="0" fillId="3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164" fontId="0" fillId="5" borderId="1" applyAlignment="1" pivotButton="0" quotePrefix="0" xfId="0">
      <alignment horizontal="center" vertical="center" wrapText="1"/>
    </xf>
    <xf numFmtId="165" fontId="0" fillId="5" borderId="1" pivotButton="0" quotePrefix="0" xfId="0"/>
    <xf numFmtId="0" fontId="3" fillId="0" borderId="1" pivotButton="0" quotePrefix="0" xfId="0"/>
    <xf numFmtId="165" fontId="3" fillId="0" borderId="1" pivotButton="0" quotePrefix="0" xfId="0"/>
    <xf numFmtId="0" fontId="1" fillId="0" borderId="0" pivotButton="0" quotePrefix="0" xfId="0"/>
    <xf numFmtId="0" fontId="2" fillId="6" borderId="1" applyAlignment="1" pivotButton="0" quotePrefix="0" xfId="0">
      <alignment horizontal="center" vertical="center" wrapText="1"/>
    </xf>
    <xf numFmtId="166" fontId="0" fillId="3" borderId="1" pivotButton="0" quotePrefix="0" xfId="0"/>
    <xf numFmtId="0" fontId="2" fillId="2" borderId="1" pivotButton="0" quotePrefix="0" xfId="0"/>
    <xf numFmtId="0" fontId="3" fillId="4" borderId="1" pivotButton="0" quotePrefix="0" xfId="0"/>
    <xf numFmtId="0" fontId="3" fillId="5" borderId="1" pivotButton="0" quotePrefix="0" xfId="0"/>
    <xf numFmtId="165" fontId="3" fillId="4" borderId="1" pivotButton="0" quotePrefix="0" xfId="0"/>
    <xf numFmtId="165" fontId="3" fillId="5" borderId="1" pivotButton="0" quotePrefix="0" xfId="0"/>
    <xf numFmtId="166" fontId="3" fillId="5" borderId="1" pivotButton="0" quotePrefix="0" xfId="0"/>
    <xf numFmtId="0" fontId="0" fillId="0" borderId="1" pivotButton="0" quotePrefix="0" xfId="0"/>
    <xf numFmtId="0" fontId="2" fillId="6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6">
    <dxf>
      <fill>
        <patternFill patternType="solid">
          <fgColor rgb="00DCFCE7"/>
        </patternFill>
      </fill>
    </dxf>
    <dxf>
      <fill>
        <patternFill patternType="solid">
          <fgColor rgb="00E5E7EB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DBEAFE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Totale schuld per begeleider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'Dashboard'!$A$14:$A$17</f>
            </numRef>
          </cat>
          <val>
            <numRef>
              <f>'Dashboard'!$B$14:$B$17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Begeleider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Totale schuld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status trajecten</a:t>
            </a:r>
          </a:p>
        </rich>
      </tx>
    </title>
    <plotArea>
      <pieChart>
        <varyColors val="1"/>
        <ser>
          <idx val="0"/>
          <order val="0"/>
          <tx>
            <strRef>
              <f>'Dashboard'!E13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'Dashboard'!$D$14:$D$17</f>
            </numRef>
          </cat>
          <val>
            <numRef>
              <f>'Dashboard'!$E$14:$E$17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Openstaande schuld per dossier</a:t>
            </a:r>
          </a:p>
        </rich>
      </tx>
    </title>
    <plotArea>
      <lineChart>
        <grouping val="standard"/>
        <ser>
          <idx val="0"/>
          <order val="0"/>
          <tx>
            <strRef>
              <f>'Cliëntenoverzicht'!H2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'Cliëntenoverzicht'!$A$3:$A$12</f>
            </numRef>
          </cat>
          <val>
            <numRef>
              <f>'Cliëntenoverzicht'!$H$3:$H$12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Dossier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Bedrag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18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36</row>
      <rowOff>0</rowOff>
    </from>
    <ext cx="1008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15" customWidth="1" min="4" max="4"/>
    <col width="12" customWidth="1" min="5" max="5"/>
    <col width="18" customWidth="1" min="6" max="6"/>
    <col width="16" customWidth="1" min="7" max="7"/>
    <col width="15" customWidth="1" min="8" max="8"/>
    <col width="15" customWidth="1" min="9" max="9"/>
    <col width="12" customWidth="1" min="10" max="10"/>
    <col width="20" customWidth="1" min="11" max="11"/>
    <col width="11" customWidth="1" min="12" max="12"/>
    <col width="28" customWidth="1" min="13" max="13"/>
  </cols>
  <sheetData>
    <row r="1" ht="28" customHeight="1">
      <c r="A1" s="1" t="inlineStr">
        <is>
          <t>Schuldhulpverlening – Cliëntenoverzicht</t>
        </is>
      </c>
    </row>
    <row r="2">
      <c r="A2" s="2" t="inlineStr">
        <is>
          <t>Dossiernummer</t>
        </is>
      </c>
      <c r="B2" s="2" t="inlineStr">
        <is>
          <t>Cliëntnaam</t>
        </is>
      </c>
      <c r="C2" s="2" t="inlineStr">
        <is>
          <t>Woonplaats</t>
        </is>
      </c>
      <c r="D2" s="2" t="inlineStr">
        <is>
          <t>Inschrijfdatum</t>
        </is>
      </c>
      <c r="E2" s="2" t="inlineStr">
        <is>
          <t>Begeleider</t>
        </is>
      </c>
      <c r="F2" s="2" t="inlineStr">
        <is>
          <t>Type traject</t>
        </is>
      </c>
      <c r="G2" s="2" t="inlineStr">
        <is>
          <t>Status</t>
        </is>
      </c>
      <c r="H2" s="2" t="inlineStr">
        <is>
          <t>Totale schuld</t>
        </is>
      </c>
      <c r="I2" s="2" t="inlineStr">
        <is>
          <t>Totale maandlast</t>
        </is>
      </c>
      <c r="J2" s="2" t="inlineStr">
        <is>
          <t>VTLB</t>
        </is>
      </c>
      <c r="K2" s="2" t="inlineStr">
        <is>
          <t>Beschikbaar voor aflossing</t>
        </is>
      </c>
      <c r="L2" s="2" t="inlineStr">
        <is>
          <t>Signaal</t>
        </is>
      </c>
      <c r="M2" s="2" t="inlineStr">
        <is>
          <t>Opmerkingen</t>
        </is>
      </c>
    </row>
    <row r="3">
      <c r="A3" s="3" t="inlineStr">
        <is>
          <t>D001</t>
        </is>
      </c>
      <c r="B3" s="4" t="inlineStr">
        <is>
          <t>Sanne de Vries</t>
        </is>
      </c>
      <c r="C3" s="4" t="inlineStr">
        <is>
          <t>Amsterdam</t>
        </is>
      </c>
      <c r="D3" s="5" t="inlineStr">
        <is>
          <t>12-01-2026</t>
        </is>
      </c>
      <c r="E3" s="4" t="inlineStr">
        <is>
          <t>Maaike</t>
        </is>
      </c>
      <c r="F3" s="3" t="inlineStr">
        <is>
          <t>Schuldregeling</t>
        </is>
      </c>
      <c r="G3" s="3" t="inlineStr">
        <is>
          <t>Actief</t>
        </is>
      </c>
      <c r="H3" s="6">
        <f>SUMIF('Schulden &amp; Regelingen'!$A:$A,A3,'Schulden &amp; Regelingen'!$I:$I)</f>
        <v/>
      </c>
      <c r="I3" s="6">
        <f>SUMIF('Schulden &amp; Regelingen'!$A:$A,A3,'Schulden &amp; Regelingen'!$J:$J)</f>
        <v/>
      </c>
      <c r="J3" s="7" t="n">
        <v>320</v>
      </c>
      <c r="K3" s="6">
        <f>IF(J3&gt;0,J3-I3,0)</f>
        <v/>
      </c>
      <c r="L3" s="3">
        <f>IFERROR(IF(K3&lt;0,"Tekort","OK"),"Onbekend")</f>
        <v/>
      </c>
      <c r="M3" s="8" t="inlineStr">
        <is>
          <t>Betaalt regelmatig.</t>
        </is>
      </c>
    </row>
    <row r="4">
      <c r="A4" s="9" t="inlineStr">
        <is>
          <t>D002</t>
        </is>
      </c>
      <c r="B4" s="10" t="inlineStr">
        <is>
          <t>Daan Jansen</t>
        </is>
      </c>
      <c r="C4" s="10" t="inlineStr">
        <is>
          <t>Rotterdam</t>
        </is>
      </c>
      <c r="D4" s="11" t="inlineStr">
        <is>
          <t>18-01-2026</t>
        </is>
      </c>
      <c r="E4" s="10" t="inlineStr">
        <is>
          <t>Tom</t>
        </is>
      </c>
      <c r="F4" s="9" t="inlineStr">
        <is>
          <t>Minnelijke regeling</t>
        </is>
      </c>
      <c r="G4" s="9" t="inlineStr">
        <is>
          <t>In behandeling</t>
        </is>
      </c>
      <c r="H4" s="12">
        <f>SUMIF('Schulden &amp; Regelingen'!$A:$A,A4,'Schulden &amp; Regelingen'!$I:$I)</f>
        <v/>
      </c>
      <c r="I4" s="12">
        <f>SUMIF('Schulden &amp; Regelingen'!$A:$A,A4,'Schulden &amp; Regelingen'!$J:$J)</f>
        <v/>
      </c>
      <c r="J4" s="7" t="n">
        <v>210</v>
      </c>
      <c r="K4" s="12">
        <f>IF(J4&gt;0,J4-I4,0)</f>
        <v/>
      </c>
      <c r="L4" s="9">
        <f>IFERROR(IF(K4&lt;0,"Tekort","OK"),"Onbekend")</f>
        <v/>
      </c>
      <c r="M4" s="8" t="inlineStr">
        <is>
          <t>Wacht op reactie schuldeiser.</t>
        </is>
      </c>
    </row>
    <row r="5">
      <c r="A5" s="3" t="inlineStr">
        <is>
          <t>D003</t>
        </is>
      </c>
      <c r="B5" s="4" t="inlineStr">
        <is>
          <t>Emma Peters</t>
        </is>
      </c>
      <c r="C5" s="4" t="inlineStr">
        <is>
          <t>Utrecht</t>
        </is>
      </c>
      <c r="D5" s="5" t="inlineStr">
        <is>
          <t>22-01-2026</t>
        </is>
      </c>
      <c r="E5" s="4" t="inlineStr">
        <is>
          <t>Noor</t>
        </is>
      </c>
      <c r="F5" s="3" t="inlineStr">
        <is>
          <t>Wsnp</t>
        </is>
      </c>
      <c r="G5" s="3" t="inlineStr">
        <is>
          <t>Wachtrij</t>
        </is>
      </c>
      <c r="H5" s="6">
        <f>SUMIF('Schulden &amp; Regelingen'!$A:$A,A5,'Schulden &amp; Regelingen'!$I:$I)</f>
        <v/>
      </c>
      <c r="I5" s="6">
        <f>SUMIF('Schulden &amp; Regelingen'!$A:$A,A5,'Schulden &amp; Regelingen'!$J:$J)</f>
        <v/>
      </c>
      <c r="J5" s="7" t="n">
        <v>180</v>
      </c>
      <c r="K5" s="6">
        <f>IF(J5&gt;0,J5-I5,0)</f>
        <v/>
      </c>
      <c r="L5" s="3">
        <f>IFERROR(IF(K5&lt;0,"Tekort","OK"),"Onbekend")</f>
        <v/>
      </c>
      <c r="M5" s="8" t="inlineStr">
        <is>
          <t>Intake gepland.</t>
        </is>
      </c>
    </row>
    <row r="6">
      <c r="A6" s="9" t="inlineStr">
        <is>
          <t>D004</t>
        </is>
      </c>
      <c r="B6" s="10" t="inlineStr">
        <is>
          <t>Lars van Dijk</t>
        </is>
      </c>
      <c r="C6" s="10" t="inlineStr">
        <is>
          <t>Eindhoven</t>
        </is>
      </c>
      <c r="D6" s="11" t="inlineStr">
        <is>
          <t>03-02-2026</t>
        </is>
      </c>
      <c r="E6" s="10" t="inlineStr">
        <is>
          <t>Jeroen</t>
        </is>
      </c>
      <c r="F6" s="9" t="inlineStr">
        <is>
          <t>Schuldregeling</t>
        </is>
      </c>
      <c r="G6" s="9" t="inlineStr">
        <is>
          <t>Actief</t>
        </is>
      </c>
      <c r="H6" s="12">
        <f>SUMIF('Schulden &amp; Regelingen'!$A:$A,A6,'Schulden &amp; Regelingen'!$I:$I)</f>
        <v/>
      </c>
      <c r="I6" s="12">
        <f>SUMIF('Schulden &amp; Regelingen'!$A:$A,A6,'Schulden &amp; Regelingen'!$J:$J)</f>
        <v/>
      </c>
      <c r="J6" s="7" t="n">
        <v>275</v>
      </c>
      <c r="K6" s="12">
        <f>IF(J6&gt;0,J6-I6,0)</f>
        <v/>
      </c>
      <c r="L6" s="9">
        <f>IFERROR(IF(K6&lt;0,"Tekort","OK"),"Onbekend")</f>
        <v/>
      </c>
      <c r="M6" s="8" t="inlineStr">
        <is>
          <t>Loopt volgens plan.</t>
        </is>
      </c>
    </row>
    <row r="7">
      <c r="A7" s="3" t="inlineStr">
        <is>
          <t>D005</t>
        </is>
      </c>
      <c r="B7" s="4" t="inlineStr">
        <is>
          <t>Sophie Bakker</t>
        </is>
      </c>
      <c r="C7" s="4" t="inlineStr">
        <is>
          <t>Groningen</t>
        </is>
      </c>
      <c r="D7" s="5" t="inlineStr">
        <is>
          <t>10-02-2026</t>
        </is>
      </c>
      <c r="E7" s="4" t="inlineStr">
        <is>
          <t>Maaike</t>
        </is>
      </c>
      <c r="F7" s="3" t="inlineStr">
        <is>
          <t>Minnelijke regeling</t>
        </is>
      </c>
      <c r="G7" s="3" t="inlineStr">
        <is>
          <t>Afgerond</t>
        </is>
      </c>
      <c r="H7" s="6">
        <f>SUMIF('Schulden &amp; Regelingen'!$A:$A,A7,'Schulden &amp; Regelingen'!$I:$I)</f>
        <v/>
      </c>
      <c r="I7" s="6">
        <f>SUMIF('Schulden &amp; Regelingen'!$A:$A,A7,'Schulden &amp; Regelingen'!$J:$J)</f>
        <v/>
      </c>
      <c r="J7" s="7" t="n">
        <v>300</v>
      </c>
      <c r="K7" s="6">
        <f>IF(J7&gt;0,J7-I7,0)</f>
        <v/>
      </c>
      <c r="L7" s="3">
        <f>IFERROR(IF(K7&lt;0,"Tekort","OK"),"Onbekend")</f>
        <v/>
      </c>
      <c r="M7" s="8" t="inlineStr">
        <is>
          <t>Traject succesvol afgerond.</t>
        </is>
      </c>
    </row>
    <row r="8">
      <c r="A8" s="9" t="inlineStr">
        <is>
          <t>D006</t>
        </is>
      </c>
      <c r="B8" s="10" t="inlineStr">
        <is>
          <t>Bram de Boer</t>
        </is>
      </c>
      <c r="C8" s="10" t="inlineStr">
        <is>
          <t>Den Haag</t>
        </is>
      </c>
      <c r="D8" s="11" t="inlineStr">
        <is>
          <t>14-02-2026</t>
        </is>
      </c>
      <c r="E8" s="10" t="inlineStr">
        <is>
          <t>Tom</t>
        </is>
      </c>
      <c r="F8" s="9" t="inlineStr">
        <is>
          <t>Budgetbeheer</t>
        </is>
      </c>
      <c r="G8" s="9" t="inlineStr">
        <is>
          <t>Actief</t>
        </is>
      </c>
      <c r="H8" s="12">
        <f>SUMIF('Schulden &amp; Regelingen'!$A:$A,A8,'Schulden &amp; Regelingen'!$I:$I)</f>
        <v/>
      </c>
      <c r="I8" s="12">
        <f>SUMIF('Schulden &amp; Regelingen'!$A:$A,A8,'Schulden &amp; Regelingen'!$J:$J)</f>
        <v/>
      </c>
      <c r="J8" s="7" t="n">
        <v>240</v>
      </c>
      <c r="K8" s="12">
        <f>IF(J8&gt;0,J8-I8,0)</f>
        <v/>
      </c>
      <c r="L8" s="9">
        <f>IFERROR(IF(K8&lt;0,"Tekort","OK"),"Onbekend")</f>
        <v/>
      </c>
      <c r="M8" s="8" t="inlineStr">
        <is>
          <t>Budgetbeheer loopt.</t>
        </is>
      </c>
    </row>
    <row r="9">
      <c r="A9" s="3" t="inlineStr">
        <is>
          <t>D007</t>
        </is>
      </c>
      <c r="B9" s="4" t="inlineStr">
        <is>
          <t>Julia Visser</t>
        </is>
      </c>
      <c r="C9" s="4" t="inlineStr">
        <is>
          <t>Tilburg</t>
        </is>
      </c>
      <c r="D9" s="5" t="inlineStr">
        <is>
          <t>21-02-2026</t>
        </is>
      </c>
      <c r="E9" s="4" t="inlineStr">
        <is>
          <t>Noor</t>
        </is>
      </c>
      <c r="F9" s="3" t="inlineStr">
        <is>
          <t>Schuldregeling</t>
        </is>
      </c>
      <c r="G9" s="3" t="inlineStr">
        <is>
          <t>In behandeling</t>
        </is>
      </c>
      <c r="H9" s="6">
        <f>SUMIF('Schulden &amp; Regelingen'!$A:$A,A9,'Schulden &amp; Regelingen'!$I:$I)</f>
        <v/>
      </c>
      <c r="I9" s="6">
        <f>SUMIF('Schulden &amp; Regelingen'!$A:$A,A9,'Schulden &amp; Regelingen'!$J:$J)</f>
        <v/>
      </c>
      <c r="J9" s="7" t="n">
        <v>190</v>
      </c>
      <c r="K9" s="6">
        <f>IF(J9&gt;0,J9-I9,0)</f>
        <v/>
      </c>
      <c r="L9" s="3">
        <f>IFERROR(IF(K9&lt;0,"Tekort","OK"),"Onbekend")</f>
        <v/>
      </c>
      <c r="M9" s="8" t="inlineStr">
        <is>
          <t>Wachtend op akkoord.</t>
        </is>
      </c>
    </row>
    <row r="10">
      <c r="A10" s="9" t="inlineStr">
        <is>
          <t>D008</t>
        </is>
      </c>
      <c r="B10" s="10" t="inlineStr">
        <is>
          <t>Thijs Meijer</t>
        </is>
      </c>
      <c r="C10" s="10" t="inlineStr">
        <is>
          <t>Nijmegen</t>
        </is>
      </c>
      <c r="D10" s="11" t="inlineStr">
        <is>
          <t>01-03-2026</t>
        </is>
      </c>
      <c r="E10" s="10" t="inlineStr">
        <is>
          <t>Jeroen</t>
        </is>
      </c>
      <c r="F10" s="9" t="inlineStr">
        <is>
          <t>Wsnp</t>
        </is>
      </c>
      <c r="G10" s="9" t="inlineStr">
        <is>
          <t>Actief</t>
        </is>
      </c>
      <c r="H10" s="12">
        <f>SUMIF('Schulden &amp; Regelingen'!$A:$A,A10,'Schulden &amp; Regelingen'!$I:$I)</f>
        <v/>
      </c>
      <c r="I10" s="12">
        <f>SUMIF('Schulden &amp; Regelingen'!$A:$A,A10,'Schulden &amp; Regelingen'!$J:$J)</f>
        <v/>
      </c>
      <c r="J10" s="7" t="n">
        <v>260</v>
      </c>
      <c r="K10" s="12">
        <f>IF(J10&gt;0,J10-I10,0)</f>
        <v/>
      </c>
      <c r="L10" s="9">
        <f>IFERROR(IF(K10&lt;0,"Tekort","OK"),"Onbekend")</f>
        <v/>
      </c>
      <c r="M10" s="8" t="inlineStr">
        <is>
          <t>WSNP bewind actief.</t>
        </is>
      </c>
    </row>
    <row r="11">
      <c r="A11" s="3" t="inlineStr">
        <is>
          <t>D009</t>
        </is>
      </c>
      <c r="B11" s="4" t="inlineStr">
        <is>
          <t>Lieke Smit</t>
        </is>
      </c>
      <c r="C11" s="4" t="inlineStr">
        <is>
          <t>Breda</t>
        </is>
      </c>
      <c r="D11" s="5" t="inlineStr">
        <is>
          <t>07-03-2026</t>
        </is>
      </c>
      <c r="E11" s="4" t="inlineStr">
        <is>
          <t>Maaike</t>
        </is>
      </c>
      <c r="F11" s="3" t="inlineStr">
        <is>
          <t>Minnelijke regeling</t>
        </is>
      </c>
      <c r="G11" s="3" t="inlineStr">
        <is>
          <t>Wachtrij</t>
        </is>
      </c>
      <c r="H11" s="6">
        <f>SUMIF('Schulden &amp; Regelingen'!$A:$A,A11,'Schulden &amp; Regelingen'!$I:$I)</f>
        <v/>
      </c>
      <c r="I11" s="6">
        <f>SUMIF('Schulden &amp; Regelingen'!$A:$A,A11,'Schulden &amp; Regelingen'!$J:$J)</f>
        <v/>
      </c>
      <c r="J11" s="7" t="n">
        <v>150</v>
      </c>
      <c r="K11" s="6">
        <f>IF(J11&gt;0,J11-I11,0)</f>
        <v/>
      </c>
      <c r="L11" s="3">
        <f>IFERROR(IF(K11&lt;0,"Tekort","OK"),"Onbekend")</f>
        <v/>
      </c>
      <c r="M11" s="8" t="inlineStr">
        <is>
          <t>Wacht op intakegesprek.</t>
        </is>
      </c>
    </row>
    <row r="12">
      <c r="A12" s="9" t="inlineStr">
        <is>
          <t>D010</t>
        </is>
      </c>
      <c r="B12" s="10" t="inlineStr">
        <is>
          <t>Ruben Koster</t>
        </is>
      </c>
      <c r="C12" s="10" t="inlineStr">
        <is>
          <t>Haarlem</t>
        </is>
      </c>
      <c r="D12" s="11" t="inlineStr">
        <is>
          <t>15-03-2026</t>
        </is>
      </c>
      <c r="E12" s="10" t="inlineStr">
        <is>
          <t>Tom</t>
        </is>
      </c>
      <c r="F12" s="9" t="inlineStr">
        <is>
          <t>Budgetbeheer</t>
        </is>
      </c>
      <c r="G12" s="9" t="inlineStr">
        <is>
          <t>Afgerond</t>
        </is>
      </c>
      <c r="H12" s="12">
        <f>SUMIF('Schulden &amp; Regelingen'!$A:$A,A12,'Schulden &amp; Regelingen'!$I:$I)</f>
        <v/>
      </c>
      <c r="I12" s="12">
        <f>SUMIF('Schulden &amp; Regelingen'!$A:$A,A12,'Schulden &amp; Regelingen'!$J:$J)</f>
        <v/>
      </c>
      <c r="J12" s="7" t="n">
        <v>220</v>
      </c>
      <c r="K12" s="12">
        <f>IF(J12&gt;0,J12-I12,0)</f>
        <v/>
      </c>
      <c r="L12" s="9">
        <f>IFERROR(IF(K12&lt;0,"Tekort","OK"),"Onbekend")</f>
        <v/>
      </c>
      <c r="M12" s="8" t="inlineStr">
        <is>
          <t>Schuld volledig afgelost.</t>
        </is>
      </c>
    </row>
    <row r="13"/>
    <row r="14">
      <c r="B14" s="13" t="inlineStr">
        <is>
          <t>TOTALEN</t>
        </is>
      </c>
      <c r="H14" s="14">
        <f>SUM(H3:H12)</f>
        <v/>
      </c>
      <c r="I14" s="14">
        <f>SUM(I3:I12)</f>
        <v/>
      </c>
    </row>
  </sheetData>
  <mergeCells count="1">
    <mergeCell ref="A1:M1"/>
  </mergeCells>
  <conditionalFormatting sqref="G3:G12">
    <cfRule type="expression" priority="1" dxfId="0" stopIfTrue="1">
      <formula>G3="Actief"</formula>
    </cfRule>
    <cfRule type="expression" priority="2" dxfId="1" stopIfTrue="1">
      <formula>G3="Afgerond"</formula>
    </cfRule>
    <cfRule type="expression" priority="3" dxfId="2" stopIfTrue="1">
      <formula>G3="Wachtrij"</formula>
    </cfRule>
    <cfRule type="expression" priority="4" dxfId="3" stopIfTrue="1">
      <formula>G3="In behandeling"</formula>
    </cfRule>
  </conditionalFormatting>
  <conditionalFormatting sqref="L3:L12">
    <cfRule type="expression" priority="5" dxfId="4" stopIfTrue="1">
      <formula>L3="Tekort"</formula>
    </cfRule>
    <cfRule type="expression" priority="6" dxfId="5" stopIfTrue="1">
      <formula>L3="OK"</formula>
    </cfRule>
  </conditionalFormatting>
  <dataValidations count="2">
    <dataValidation sqref="G3:G12" showErrorMessage="1" showInputMessage="1" allowBlank="1" type="list">
      <formula1>"Actief,In behandeling,Wachtrij,Afgerond"</formula1>
    </dataValidation>
    <dataValidation sqref="F3:F12" showErrorMessage="1" showInputMessage="1" allowBlank="1" type="list">
      <formula1>"Schuldregeling,Minnelijke regeling,Wsnp,Budgetbeheer"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0" customWidth="1" min="3" max="3"/>
    <col width="18" customWidth="1" min="4" max="4"/>
    <col width="16" customWidth="1" min="5" max="5"/>
    <col width="13" customWidth="1" min="6" max="6"/>
    <col width="14" customWidth="1" min="7" max="7"/>
    <col width="14" customWidth="1" min="8" max="8"/>
    <col width="15" customWidth="1" min="9" max="9"/>
    <col width="13" customWidth="1" min="10" max="10"/>
    <col width="13" customWidth="1" min="11" max="11"/>
    <col width="16" customWidth="1" min="12" max="12"/>
    <col width="14" customWidth="1" min="13" max="13"/>
    <col width="26" customWidth="1" min="14" max="14"/>
    <col width="16" customWidth="1" min="15" max="15"/>
  </cols>
  <sheetData>
    <row r="1" ht="28" customHeight="1">
      <c r="A1" s="15" t="inlineStr">
        <is>
          <t>Schulden &amp; Regelingen – Detailoverzicht</t>
        </is>
      </c>
    </row>
    <row r="2">
      <c r="A2" s="16" t="inlineStr">
        <is>
          <t>Dossiernummer</t>
        </is>
      </c>
      <c r="B2" s="16" t="inlineStr">
        <is>
          <t>Cliëntnaam</t>
        </is>
      </c>
      <c r="C2" s="16" t="inlineStr">
        <is>
          <t>Schuldeiser</t>
        </is>
      </c>
      <c r="D2" s="16" t="inlineStr">
        <is>
          <t>Schuldsoort</t>
        </is>
      </c>
      <c r="E2" s="16" t="inlineStr">
        <is>
          <t>Startdatum regeling</t>
        </is>
      </c>
      <c r="F2" s="16" t="inlineStr">
        <is>
          <t>Hoofdsom</t>
        </is>
      </c>
      <c r="G2" s="16" t="inlineStr">
        <is>
          <t>Rentepercentage</t>
        </is>
      </c>
      <c r="H2" s="16" t="inlineStr">
        <is>
          <t>Reeds afgelost</t>
        </is>
      </c>
      <c r="I2" s="16" t="inlineStr">
        <is>
          <t>Openstaand bedrag</t>
        </is>
      </c>
      <c r="J2" s="16" t="inlineStr">
        <is>
          <t>Maandtermijn</t>
        </is>
      </c>
      <c r="K2" s="16" t="inlineStr">
        <is>
          <t>Aantal termijnen</t>
        </is>
      </c>
      <c r="L2" s="16" t="inlineStr">
        <is>
          <t>Verwachte einddatum</t>
        </is>
      </c>
      <c r="M2" s="16" t="inlineStr">
        <is>
          <t>Betaalstatus</t>
        </is>
      </c>
      <c r="N2" s="16" t="inlineStr">
        <is>
          <t>Opmerking</t>
        </is>
      </c>
      <c r="O2" s="16" t="inlineStr">
        <is>
          <t>Controle regelingen</t>
        </is>
      </c>
    </row>
    <row r="3">
      <c r="A3" s="3" t="inlineStr">
        <is>
          <t>D001</t>
        </is>
      </c>
      <c r="B3" s="4" t="inlineStr">
        <is>
          <t>Sanne de Vries</t>
        </is>
      </c>
      <c r="C3" s="4" t="inlineStr">
        <is>
          <t>Gemeente Amsterdam</t>
        </is>
      </c>
      <c r="D3" s="4" t="inlineStr">
        <is>
          <t>Bijstandsschuld</t>
        </is>
      </c>
      <c r="E3" s="5" t="inlineStr">
        <is>
          <t>15-01-2026</t>
        </is>
      </c>
      <c r="F3" s="7" t="n">
        <v>4200</v>
      </c>
      <c r="G3" s="17" t="n">
        <v>0.02</v>
      </c>
      <c r="H3" s="7" t="n">
        <v>400</v>
      </c>
      <c r="I3" s="6">
        <f>ROUND(MAX(F3*(1+G3)-H3,0),2)</f>
        <v/>
      </c>
      <c r="J3" s="7" t="n">
        <v>60</v>
      </c>
      <c r="K3" s="8" t="n">
        <v>36</v>
      </c>
      <c r="L3" s="5">
        <f>IF(K3&gt;0,EDATE(E3,K3),E3)</f>
        <v/>
      </c>
      <c r="M3" s="3">
        <f>IF(I3=0,"Voldaan","Openstaand")</f>
        <v/>
      </c>
      <c r="N3" s="8" t="inlineStr">
        <is>
          <t>Loopt volgens afspraak.</t>
        </is>
      </c>
      <c r="O3" s="3">
        <f>IFERROR(VLOOKUP(A3,Cliëntenoverzicht!$A:$M,7,FALSE),"Niet gevonden")</f>
        <v/>
      </c>
    </row>
    <row r="4">
      <c r="A4" s="9" t="inlineStr">
        <is>
          <t>D001</t>
        </is>
      </c>
      <c r="B4" s="10" t="inlineStr">
        <is>
          <t>Sanne de Vries</t>
        </is>
      </c>
      <c r="C4" s="10" t="inlineStr">
        <is>
          <t>Belastingdienst</t>
        </is>
      </c>
      <c r="D4" s="10" t="inlineStr">
        <is>
          <t>Belastingschuld</t>
        </is>
      </c>
      <c r="E4" s="11" t="inlineStr">
        <is>
          <t>20-01-2026</t>
        </is>
      </c>
      <c r="F4" s="7" t="n">
        <v>2100</v>
      </c>
      <c r="G4" s="17" t="n">
        <v>0.01</v>
      </c>
      <c r="H4" s="7" t="n">
        <v>500</v>
      </c>
      <c r="I4" s="12">
        <f>ROUND(MAX(F4*(1+G4)-H4,0),2)</f>
        <v/>
      </c>
      <c r="J4" s="7" t="n">
        <v>45</v>
      </c>
      <c r="K4" s="8" t="n">
        <v>24</v>
      </c>
      <c r="L4" s="11">
        <f>IF(K4&gt;0,EDATE(E4,K4),E4)</f>
        <v/>
      </c>
      <c r="M4" s="9">
        <f>IF(I4=0,"Voldaan","Openstaand")</f>
        <v/>
      </c>
      <c r="N4" s="8" t="inlineStr">
        <is>
          <t>Betalingsregeling getroffen.</t>
        </is>
      </c>
      <c r="O4" s="9">
        <f>IFERROR(VLOOKUP(A4,Cliëntenoverzicht!$A:$M,7,FALSE),"Niet gevonden")</f>
        <v/>
      </c>
    </row>
    <row r="5">
      <c r="A5" s="3" t="inlineStr">
        <is>
          <t>D002</t>
        </is>
      </c>
      <c r="B5" s="4" t="inlineStr">
        <is>
          <t>Daan Jansen</t>
        </is>
      </c>
      <c r="C5" s="4" t="inlineStr">
        <is>
          <t>Zorgverzekeraar</t>
        </is>
      </c>
      <c r="D5" s="4" t="inlineStr">
        <is>
          <t>Zorgpremie</t>
        </is>
      </c>
      <c r="E5" s="5" t="inlineStr">
        <is>
          <t>20-01-2026</t>
        </is>
      </c>
      <c r="F5" s="7" t="n">
        <v>1850</v>
      </c>
      <c r="G5" s="17" t="n">
        <v>0</v>
      </c>
      <c r="H5" s="7" t="n">
        <v>300</v>
      </c>
      <c r="I5" s="6">
        <f>ROUND(MAX(F5*(1+G5)-H5,0),2)</f>
        <v/>
      </c>
      <c r="J5" s="7" t="n">
        <v>50</v>
      </c>
      <c r="K5" s="8" t="n">
        <v>24</v>
      </c>
      <c r="L5" s="5">
        <f>IF(K5&gt;0,EDATE(E5,K5),E5)</f>
        <v/>
      </c>
      <c r="M5" s="3">
        <f>IF(I5=0,"Voldaan","Openstaand")</f>
        <v/>
      </c>
      <c r="N5" s="8" t="inlineStr">
        <is>
          <t>Wacht op akkoord.</t>
        </is>
      </c>
      <c r="O5" s="3">
        <f>IFERROR(VLOOKUP(A5,Cliëntenoverzicht!$A:$M,7,FALSE),"Niet gevonden")</f>
        <v/>
      </c>
    </row>
    <row r="6">
      <c r="A6" s="9" t="inlineStr">
        <is>
          <t>D003</t>
        </is>
      </c>
      <c r="B6" s="10" t="inlineStr">
        <is>
          <t>Emma Peters</t>
        </is>
      </c>
      <c r="C6" s="10" t="inlineStr">
        <is>
          <t>Huurachterstand</t>
        </is>
      </c>
      <c r="D6" s="10" t="inlineStr">
        <is>
          <t>Huurschuld</t>
        </is>
      </c>
      <c r="E6" s="11" t="inlineStr">
        <is>
          <t>25-01-2026</t>
        </is>
      </c>
      <c r="F6" s="7" t="n">
        <v>3200</v>
      </c>
      <c r="G6" s="17" t="n">
        <v>0.015</v>
      </c>
      <c r="H6" s="7" t="n">
        <v>0</v>
      </c>
      <c r="I6" s="12">
        <f>ROUND(MAX(F6*(1+G6)-H6,0),2)</f>
        <v/>
      </c>
      <c r="J6" s="7" t="n">
        <v>40</v>
      </c>
      <c r="K6" s="8" t="n">
        <v>36</v>
      </c>
      <c r="L6" s="11">
        <f>IF(K6&gt;0,EDATE(E6,K6),E6)</f>
        <v/>
      </c>
      <c r="M6" s="9">
        <f>IF(I6=0,"Voldaan","Openstaand")</f>
        <v/>
      </c>
      <c r="N6" s="8" t="inlineStr">
        <is>
          <t>Intake nog niet gestart.</t>
        </is>
      </c>
      <c r="O6" s="9">
        <f>IFERROR(VLOOKUP(A6,Cliëntenoverzicht!$A:$M,7,FALSE),"Niet gevonden")</f>
        <v/>
      </c>
    </row>
    <row r="7">
      <c r="A7" s="3" t="inlineStr">
        <is>
          <t>D004</t>
        </is>
      </c>
      <c r="B7" s="4" t="inlineStr">
        <is>
          <t>Lars van Dijk</t>
        </is>
      </c>
      <c r="C7" s="4" t="inlineStr">
        <is>
          <t>Energiebedrijf</t>
        </is>
      </c>
      <c r="D7" s="4" t="inlineStr">
        <is>
          <t>Energieschuld</t>
        </is>
      </c>
      <c r="E7" s="5" t="inlineStr">
        <is>
          <t>05-02-2026</t>
        </is>
      </c>
      <c r="F7" s="7" t="n">
        <v>2750</v>
      </c>
      <c r="G7" s="17" t="n">
        <v>0.01</v>
      </c>
      <c r="H7" s="7" t="n">
        <v>200</v>
      </c>
      <c r="I7" s="6">
        <f>ROUND(MAX(F7*(1+G7)-H7,0),2)</f>
        <v/>
      </c>
      <c r="J7" s="7" t="n">
        <v>55</v>
      </c>
      <c r="K7" s="8" t="n">
        <v>30</v>
      </c>
      <c r="L7" s="5">
        <f>IF(K7&gt;0,EDATE(E7,K7),E7)</f>
        <v/>
      </c>
      <c r="M7" s="3">
        <f>IF(I7=0,"Voldaan","Openstaand")</f>
        <v/>
      </c>
      <c r="N7" s="8" t="inlineStr">
        <is>
          <t>Betaalt maandelijks.</t>
        </is>
      </c>
      <c r="O7" s="3">
        <f>IFERROR(VLOOKUP(A7,Cliëntenoverzicht!$A:$M,7,FALSE),"Niet gevonden")</f>
        <v/>
      </c>
    </row>
    <row r="8">
      <c r="A8" s="9" t="inlineStr">
        <is>
          <t>D005</t>
        </is>
      </c>
      <c r="B8" s="10" t="inlineStr">
        <is>
          <t>Sophie Bakker</t>
        </is>
      </c>
      <c r="C8" s="10" t="inlineStr">
        <is>
          <t>Webshop XYZ</t>
        </is>
      </c>
      <c r="D8" s="10" t="inlineStr">
        <is>
          <t>Consumptief krediet</t>
        </is>
      </c>
      <c r="E8" s="11" t="inlineStr">
        <is>
          <t>12-02-2026</t>
        </is>
      </c>
      <c r="F8" s="7" t="n">
        <v>3000</v>
      </c>
      <c r="G8" s="17" t="n">
        <v>0</v>
      </c>
      <c r="H8" s="7" t="n">
        <v>3000</v>
      </c>
      <c r="I8" s="12">
        <f>ROUND(MAX(F8*(1+G8)-H8,0),2)</f>
        <v/>
      </c>
      <c r="J8" s="7" t="n">
        <v>0</v>
      </c>
      <c r="K8" s="8" t="n">
        <v>0</v>
      </c>
      <c r="L8" s="11">
        <f>IF(K8&gt;0,EDATE(E8,K8),E8)</f>
        <v/>
      </c>
      <c r="M8" s="9">
        <f>IF(I8=0,"Voldaan","Openstaand")</f>
        <v/>
      </c>
      <c r="N8" s="8" t="inlineStr">
        <is>
          <t>Volledig afgelost.</t>
        </is>
      </c>
      <c r="O8" s="9">
        <f>IFERROR(VLOOKUP(A8,Cliëntenoverzicht!$A:$M,7,FALSE),"Niet gevonden")</f>
        <v/>
      </c>
    </row>
    <row r="9">
      <c r="A9" s="3" t="inlineStr">
        <is>
          <t>D006</t>
        </is>
      </c>
      <c r="B9" s="4" t="inlineStr">
        <is>
          <t>Bram de Boer</t>
        </is>
      </c>
      <c r="C9" s="4" t="inlineStr">
        <is>
          <t>Gemeente Den Haag</t>
        </is>
      </c>
      <c r="D9" s="4" t="inlineStr">
        <is>
          <t>Bijstandsschuld</t>
        </is>
      </c>
      <c r="E9" s="5" t="inlineStr">
        <is>
          <t>16-02-2026</t>
        </is>
      </c>
      <c r="F9" s="7" t="n">
        <v>2400</v>
      </c>
      <c r="G9" s="17" t="n">
        <v>0.02</v>
      </c>
      <c r="H9" s="7" t="n">
        <v>150</v>
      </c>
      <c r="I9" s="6">
        <f>ROUND(MAX(F9*(1+G9)-H9,0),2)</f>
        <v/>
      </c>
      <c r="J9" s="7" t="n">
        <v>48</v>
      </c>
      <c r="K9" s="8" t="n">
        <v>30</v>
      </c>
      <c r="L9" s="5">
        <f>IF(K9&gt;0,EDATE(E9,K9),E9)</f>
        <v/>
      </c>
      <c r="M9" s="3">
        <f>IF(I9=0,"Voldaan","Openstaand")</f>
        <v/>
      </c>
      <c r="N9" s="8" t="inlineStr">
        <is>
          <t>Budgetbeheer actief.</t>
        </is>
      </c>
      <c r="O9" s="3">
        <f>IFERROR(VLOOKUP(A9,Cliëntenoverzicht!$A:$M,7,FALSE),"Niet gevonden")</f>
        <v/>
      </c>
    </row>
    <row r="10">
      <c r="A10" s="9" t="inlineStr">
        <is>
          <t>D007</t>
        </is>
      </c>
      <c r="B10" s="10" t="inlineStr">
        <is>
          <t>Julia Visser</t>
        </is>
      </c>
      <c r="C10" s="10" t="inlineStr">
        <is>
          <t>Belastingdienst</t>
        </is>
      </c>
      <c r="D10" s="10" t="inlineStr">
        <is>
          <t>Belastingschuld</t>
        </is>
      </c>
      <c r="E10" s="11" t="inlineStr">
        <is>
          <t>23-02-2026</t>
        </is>
      </c>
      <c r="F10" s="7" t="n">
        <v>1900</v>
      </c>
      <c r="G10" s="17" t="n">
        <v>0.01</v>
      </c>
      <c r="H10" s="7" t="n">
        <v>0</v>
      </c>
      <c r="I10" s="12">
        <f>ROUND(MAX(F10*(1+G10)-H10,0),2)</f>
        <v/>
      </c>
      <c r="J10" s="7" t="n">
        <v>38</v>
      </c>
      <c r="K10" s="8" t="n">
        <v>24</v>
      </c>
      <c r="L10" s="11">
        <f>IF(K10&gt;0,EDATE(E10,K10),E10)</f>
        <v/>
      </c>
      <c r="M10" s="9">
        <f>IF(I10=0,"Voldaan","Openstaand")</f>
        <v/>
      </c>
      <c r="N10" s="8" t="inlineStr">
        <is>
          <t>Wacht op reactie.</t>
        </is>
      </c>
      <c r="O10" s="9">
        <f>IFERROR(VLOOKUP(A10,Cliëntenoverzicht!$A:$M,7,FALSE),"Niet gevonden")</f>
        <v/>
      </c>
    </row>
    <row r="11">
      <c r="A11" s="3" t="inlineStr">
        <is>
          <t>D008</t>
        </is>
      </c>
      <c r="B11" s="4" t="inlineStr">
        <is>
          <t>Thijs Meijer</t>
        </is>
      </c>
      <c r="C11" s="4" t="inlineStr">
        <is>
          <t>Zorgverzekeraar</t>
        </is>
      </c>
      <c r="D11" s="4" t="inlineStr">
        <is>
          <t>Zorgpremie</t>
        </is>
      </c>
      <c r="E11" s="5" t="inlineStr">
        <is>
          <t>03-03-2026</t>
        </is>
      </c>
      <c r="F11" s="7" t="n">
        <v>2600</v>
      </c>
      <c r="G11" s="17" t="n">
        <v>0</v>
      </c>
      <c r="H11" s="7" t="n">
        <v>100</v>
      </c>
      <c r="I11" s="6">
        <f>ROUND(MAX(F11*(1+G11)-H11,0),2)</f>
        <v/>
      </c>
      <c r="J11" s="7" t="n">
        <v>52</v>
      </c>
      <c r="K11" s="8" t="n">
        <v>24</v>
      </c>
      <c r="L11" s="5">
        <f>IF(K11&gt;0,EDATE(E11,K11),E11)</f>
        <v/>
      </c>
      <c r="M11" s="3">
        <f>IF(I11=0,"Voldaan","Openstaand")</f>
        <v/>
      </c>
      <c r="N11" s="8" t="inlineStr">
        <is>
          <t>WSNP bewind loopt.</t>
        </is>
      </c>
      <c r="O11" s="3">
        <f>IFERROR(VLOOKUP(A11,Cliëntenoverzicht!$A:$M,7,FALSE),"Niet gevonden")</f>
        <v/>
      </c>
    </row>
    <row r="12">
      <c r="A12" s="9" t="inlineStr">
        <is>
          <t>D009</t>
        </is>
      </c>
      <c r="B12" s="10" t="inlineStr">
        <is>
          <t>Lieke Smit</t>
        </is>
      </c>
      <c r="C12" s="10" t="inlineStr">
        <is>
          <t>Huurachterstand</t>
        </is>
      </c>
      <c r="D12" s="10" t="inlineStr">
        <is>
          <t>Huurschuld</t>
        </is>
      </c>
      <c r="E12" s="11" t="inlineStr">
        <is>
          <t>09-03-2026</t>
        </is>
      </c>
      <c r="F12" s="7" t="n">
        <v>1500</v>
      </c>
      <c r="G12" s="17" t="n">
        <v>0.015</v>
      </c>
      <c r="H12" s="7" t="n">
        <v>0</v>
      </c>
      <c r="I12" s="12">
        <f>ROUND(MAX(F12*(1+G12)-H12,0),2)</f>
        <v/>
      </c>
      <c r="J12" s="7" t="n">
        <v>30</v>
      </c>
      <c r="K12" s="8" t="n">
        <v>18</v>
      </c>
      <c r="L12" s="11">
        <f>IF(K12&gt;0,EDATE(E12,K12),E12)</f>
        <v/>
      </c>
      <c r="M12" s="9">
        <f>IF(I12=0,"Voldaan","Openstaand")</f>
        <v/>
      </c>
      <c r="N12" s="8" t="inlineStr">
        <is>
          <t>Intake gepland.</t>
        </is>
      </c>
      <c r="O12" s="9">
        <f>IFERROR(VLOOKUP(A12,Cliëntenoverzicht!$A:$M,7,FALSE),"Niet gevonden")</f>
        <v/>
      </c>
    </row>
    <row r="13"/>
    <row r="14">
      <c r="B14" s="13" t="inlineStr">
        <is>
          <t>TOTALEN</t>
        </is>
      </c>
      <c r="F14" s="14">
        <f>SUM(F3:F12)</f>
        <v/>
      </c>
      <c r="I14" s="14">
        <f>SUM(I3:I12)</f>
        <v/>
      </c>
    </row>
  </sheetData>
  <mergeCells count="1">
    <mergeCell ref="A1:O1"/>
  </mergeCells>
  <conditionalFormatting sqref="M3:M12">
    <cfRule type="expression" priority="1" dxfId="5" stopIfTrue="1">
      <formula>M3="Voldaan"</formula>
    </cfRule>
    <cfRule type="expression" priority="2" dxfId="2" stopIfTrue="1">
      <formula>M3="Openstaand"</formula>
    </cfRule>
  </conditionalFormatting>
  <dataValidations count="1">
    <dataValidation sqref="M3:M12" showErrorMessage="1" showInputMessage="1" allowBlank="1" type="list">
      <formula1>"Voldaan,Openstaand"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0" customWidth="1" min="4" max="4"/>
    <col width="12" customWidth="1" min="5" max="5"/>
  </cols>
  <sheetData>
    <row r="1" ht="28" customHeight="1">
      <c r="A1" s="15" t="inlineStr">
        <is>
          <t>Dashboard – Schuldhulpverlening</t>
        </is>
      </c>
    </row>
    <row r="2"/>
    <row r="3">
      <c r="A3" s="18" t="inlineStr">
        <is>
          <t>KPI</t>
        </is>
      </c>
      <c r="B3" s="18" t="inlineStr">
        <is>
          <t>Waarde</t>
        </is>
      </c>
    </row>
    <row r="4">
      <c r="A4" s="4" t="inlineStr">
        <is>
          <t>Aantal dossiers</t>
        </is>
      </c>
      <c r="B4" s="19">
        <f>COUNTA(Cliëntenoverzicht!A3:A12)</f>
        <v/>
      </c>
    </row>
    <row r="5">
      <c r="A5" s="10" t="inlineStr">
        <is>
          <t>Aantal actieve trajecten</t>
        </is>
      </c>
      <c r="B5" s="20">
        <f>COUNTIF(Cliëntenoverzicht!G3:G12,"Actief")</f>
        <v/>
      </c>
    </row>
    <row r="6">
      <c r="A6" s="4" t="inlineStr">
        <is>
          <t>Totale schuld (alle cliënten)</t>
        </is>
      </c>
      <c r="B6" s="21">
        <f>SUM(Cliëntenoverzicht!H3:H12)</f>
        <v/>
      </c>
    </row>
    <row r="7">
      <c r="A7" s="10" t="inlineStr">
        <is>
          <t>Gemiddelde schuld per cliënt</t>
        </is>
      </c>
      <c r="B7" s="22">
        <f>IFERROR(AVERAGE(Cliëntenoverzicht!H3:H12),0)</f>
        <v/>
      </c>
    </row>
    <row r="8">
      <c r="A8" s="4" t="inlineStr">
        <is>
          <t>Aantal dossiers met tekort</t>
        </is>
      </c>
      <c r="B8" s="19">
        <f>COUNTIF(Cliëntenoverzicht!L3:L12,"Tekort")</f>
        <v/>
      </c>
    </row>
    <row r="9">
      <c r="A9" s="10" t="inlineStr">
        <is>
          <t>Percentage afgeronde trajecten</t>
        </is>
      </c>
      <c r="B9" s="23">
        <f>IFERROR(COUNTIF(Cliëntenoverzicht!G3:G12,"Afgerond")/COUNTA(Cliëntenoverzicht!A3:A12),0)</f>
        <v/>
      </c>
    </row>
    <row r="10"/>
    <row r="11">
      <c r="A11" s="13" t="inlineStr">
        <is>
          <t>Waarschuwing</t>
        </is>
      </c>
      <c r="B11" s="24">
        <f>IF(B8&gt;0,"Let op: dossiers met tekort in aflossingsruimte!","Geen tekorten gevonden")</f>
        <v/>
      </c>
    </row>
    <row r="12"/>
    <row r="13">
      <c r="A13" s="25" t="inlineStr">
        <is>
          <t>Begeleider</t>
        </is>
      </c>
      <c r="B13" s="25" t="inlineStr">
        <is>
          <t>Totale schuld</t>
        </is>
      </c>
      <c r="D13" s="25" t="inlineStr">
        <is>
          <t>Status</t>
        </is>
      </c>
      <c r="E13" s="25" t="inlineStr">
        <is>
          <t>Aantal</t>
        </is>
      </c>
    </row>
    <row r="14">
      <c r="A14" s="4" t="inlineStr">
        <is>
          <t>Maaike</t>
        </is>
      </c>
      <c r="B14" s="6">
        <f>SUMIF(Cliëntenoverzicht!$E$3:$E$12,A14,Cliëntenoverzicht!$H$3:$H$12)</f>
        <v/>
      </c>
      <c r="D14" s="4" t="inlineStr">
        <is>
          <t>Actief</t>
        </is>
      </c>
      <c r="E14" s="4">
        <f>COUNTIF(Cliëntenoverzicht!$G$3:$G$12,D14)</f>
        <v/>
      </c>
    </row>
    <row r="15">
      <c r="A15" s="10" t="inlineStr">
        <is>
          <t>Tom</t>
        </is>
      </c>
      <c r="B15" s="12">
        <f>SUMIF(Cliëntenoverzicht!$E$3:$E$12,A15,Cliëntenoverzicht!$H$3:$H$12)</f>
        <v/>
      </c>
      <c r="D15" s="10" t="inlineStr">
        <is>
          <t>In behandeling</t>
        </is>
      </c>
      <c r="E15" s="10">
        <f>COUNTIF(Cliëntenoverzicht!$G$3:$G$12,D15)</f>
        <v/>
      </c>
    </row>
    <row r="16">
      <c r="A16" s="4" t="inlineStr">
        <is>
          <t>Noor</t>
        </is>
      </c>
      <c r="B16" s="6">
        <f>SUMIF(Cliëntenoverzicht!$E$3:$E$12,A16,Cliëntenoverzicht!$H$3:$H$12)</f>
        <v/>
      </c>
      <c r="D16" s="4" t="inlineStr">
        <is>
          <t>Wachtrij</t>
        </is>
      </c>
      <c r="E16" s="4">
        <f>COUNTIF(Cliëntenoverzicht!$G$3:$G$12,D16)</f>
        <v/>
      </c>
    </row>
    <row r="17">
      <c r="A17" s="10" t="inlineStr">
        <is>
          <t>Jeroen</t>
        </is>
      </c>
      <c r="B17" s="12">
        <f>SUMIF(Cliëntenoverzicht!$E$3:$E$12,A17,Cliëntenoverzicht!$H$3:$H$12)</f>
        <v/>
      </c>
      <c r="D17" s="10" t="inlineStr">
        <is>
          <t>Afgerond</t>
        </is>
      </c>
      <c r="E17" s="10">
        <f>COUNTIF(Cliëntenoverzicht!$G$3:$G$12,D17)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5" t="inlineStr">
        <is>
          <t>Instructies – Schuldhulpverlening Sjabloon</t>
        </is>
      </c>
    </row>
    <row r="2"/>
    <row r="3">
      <c r="A3" s="18" t="inlineStr">
        <is>
          <t>Onderwerp</t>
        </is>
      </c>
      <c r="B3" s="18" t="inlineStr">
        <is>
          <t>Toelichting</t>
        </is>
      </c>
    </row>
    <row r="4" ht="32" customHeight="1">
      <c r="A4" s="26" t="inlineStr">
        <is>
          <t>Invulvelden</t>
        </is>
      </c>
      <c r="B4" s="27" t="inlineStr">
        <is>
          <t>Alle gele cellen zijn invulvelden. Vul hier VTLB, hoofdsommen, rentepercentages, maandtermijnen en opmerkingen in.</t>
        </is>
      </c>
    </row>
    <row r="5" ht="32" customHeight="1">
      <c r="A5" s="28" t="inlineStr">
        <is>
          <t>Automatische berekeningen</t>
        </is>
      </c>
      <c r="B5" s="29" t="inlineStr">
        <is>
          <t>Velden zoals Totale schuld, Totale maandlast, Openstaand bedrag, Betaalstatus en Signaal worden automatisch berekend en hoeven niet handmatig te worden ingevuld.</t>
        </is>
      </c>
    </row>
    <row r="6" ht="32" customHeight="1">
      <c r="A6" s="26" t="inlineStr">
        <is>
          <t>Datumnotatie</t>
        </is>
      </c>
      <c r="B6" s="27" t="inlineStr">
        <is>
          <t>Gebruik altijd de notatie DD-MM-JJJJ, bijvoorbeeld 15-03-2026.</t>
        </is>
      </c>
    </row>
    <row r="7" ht="32" customHeight="1">
      <c r="A7" s="28" t="inlineStr">
        <is>
          <t>Valutanotatie</t>
        </is>
      </c>
      <c r="B7" s="29" t="inlineStr">
        <is>
          <t>Bedragen worden weergegeven als € 1.234,56 (punt voor duizendtallen, komma voor centen).</t>
        </is>
      </c>
    </row>
    <row r="8" ht="32" customHeight="1">
      <c r="A8" s="26" t="inlineStr">
        <is>
          <t>VTLB</t>
        </is>
      </c>
      <c r="B8" s="27" t="inlineStr">
        <is>
          <t>VTLB staat voor 'Vrij Te Laten Bedrag': het bedrag dat een cliënt maandelijks nodig heeft om van te leven volgens de regels van schuldhulpverlening. Dit bedrag mag niet worden aangesproken voor aflossing.</t>
        </is>
      </c>
    </row>
    <row r="9" ht="32" customHeight="1">
      <c r="A9" s="28" t="inlineStr">
        <is>
          <t>Beschikbaar voor aflossing</t>
        </is>
      </c>
      <c r="B9" s="29" t="inlineStr">
        <is>
          <t>Dit is het VTLB minus de totale maandlast. Is dit bedrag negatief, dan is er te weinig aflossingsruimte.</t>
        </is>
      </c>
    </row>
    <row r="10" ht="32" customHeight="1">
      <c r="A10" s="26" t="inlineStr">
        <is>
          <t>Signaal Tekort/OK</t>
        </is>
      </c>
      <c r="B10" s="27" t="inlineStr">
        <is>
          <t>Als 'Beschikbaar voor aflossing' negatief is, toont het Signaal 'Tekort' (rood). Anders 'OK' (groen). Bij ontbrekende gegevens verschijnt 'Onbekend'.</t>
        </is>
      </c>
    </row>
    <row r="11" ht="32" customHeight="1">
      <c r="A11" s="28" t="inlineStr">
        <is>
          <t>Betaalstatus</t>
        </is>
      </c>
      <c r="B11" s="29" t="inlineStr">
        <is>
          <t>In het schuldenoverzicht toont de kolom Betaalstatus 'Voldaan' zodra het openstaand bedrag op nul staat, anders 'Openstaand'.</t>
        </is>
      </c>
    </row>
    <row r="12" ht="32" customHeight="1">
      <c r="A12" s="26" t="inlineStr">
        <is>
          <t>Controle regelingen</t>
        </is>
      </c>
      <c r="B12" s="27" t="inlineStr">
        <is>
          <t>Deze kolom haalt via VLOOKUP automatisch de status op uit Cliëntenoverzicht om te controleren of het dossiernummer klopt. Bij een fout toont het 'Niet gevonden'.</t>
        </is>
      </c>
    </row>
    <row r="13" ht="32" customHeight="1">
      <c r="A13" s="28" t="inlineStr">
        <is>
          <t>Actuele gegevens</t>
        </is>
      </c>
      <c r="B13" s="29" t="inlineStr">
        <is>
          <t>Gebruik altijd de meest actuele dossiergegevens. Controleer bij twijfel de laatste update met de begeleider van het dossier.</t>
        </is>
      </c>
    </row>
    <row r="14" ht="32" customHeight="1">
      <c r="A14" s="26" t="inlineStr">
        <is>
          <t>Statuskleuren</t>
        </is>
      </c>
      <c r="B14" s="27" t="inlineStr">
        <is>
          <t>Actief = groen, In behandeling = blauw, Wachtrij = oranje, Afgerond = grijs. Deze kleuren worden automatisch toegepast via voorwaardelijke opmaak.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2026-07-02T21:33:12Z</dcterms:created>
  <dcterms:modified xmlns:dcterms="http://purl.org/dc/terms/" xmlns:xsi="http://www.w3.org/2001/XMLSchema-instance" xsi:type="dcterms:W3CDTF">2026-07-02T21:33:12Z</dcterms:modified>
</cp:coreProperties>
</file>