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keholders" sheetId="1" state="visible" r:id="rId1"/>
    <sheet xmlns:r="http://schemas.openxmlformats.org/officeDocument/2006/relationships" name="Dashboard" sheetId="2" state="visible" r:id="rId2"/>
    <sheet xmlns:r="http://schemas.openxmlformats.org/officeDocument/2006/relationships" name="Handleiding" sheetId="3" state="visible" r:id="rId3"/>
  </sheets>
  <definedNames>
    <definedName name="_xlnm._FilterDatabase" localSheetId="0" hidden="1">'Stakeholders'!$A$2:$R$11</definedName>
  </definedNames>
  <calcPr calcId="124519" fullCalcOnLoad="1"/>
</workbook>
</file>

<file path=xl/styles.xml><?xml version="1.0" encoding="utf-8"?>
<styleSheet xmlns="http://schemas.openxmlformats.org/spreadsheetml/2006/main">
  <numFmts count="2">
    <numFmt numFmtId="164" formatCode="yyyy-mm-dd h:mm:ss"/>
    <numFmt numFmtId="165" formatCode="DD-MM-JJJJ"/>
  </numFmts>
  <fonts count="4">
    <font>
      <name val="Calibri"/>
      <family val="2"/>
      <color theme="1"/>
      <sz val="11"/>
      <scheme val="minor"/>
    </font>
    <font>
      <b val="1"/>
      <color rgb="001E293B"/>
      <sz val="16"/>
    </font>
    <font>
      <b val="1"/>
      <color rgb="00FFFFFF"/>
      <sz val="11"/>
    </font>
    <font>
      <b val="1"/>
    </font>
  </fonts>
  <fills count="7">
    <fill>
      <patternFill/>
    </fill>
    <fill>
      <patternFill patternType="gray125"/>
    </fill>
    <fill>
      <patternFill patternType="solid">
        <fgColor rgb="001E293B"/>
      </patternFill>
    </fill>
    <fill>
      <patternFill patternType="solid">
        <fgColor rgb="00F0FDFA"/>
      </patternFill>
    </fill>
    <fill>
      <patternFill patternType="solid">
        <fgColor rgb="00FFFBEB"/>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2">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0" fontId="0" fillId="4" borderId="1" applyAlignment="1" pivotButton="0" quotePrefix="0" xfId="0">
      <alignment horizontal="center" vertical="center" wrapText="1"/>
    </xf>
    <xf numFmtId="9"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9" fontId="0" fillId="5" borderId="1" applyAlignment="1" pivotButton="0" quotePrefix="0" xfId="0">
      <alignment horizontal="center" vertical="center" wrapText="1"/>
    </xf>
    <xf numFmtId="0" fontId="1" fillId="0" borderId="0" pivotButton="0" quotePrefix="0" xfId="0"/>
    <xf numFmtId="0" fontId="2" fillId="6" borderId="0" applyAlignment="1" pivotButton="0" quotePrefix="0" xfId="0">
      <alignment horizontal="center" vertical="center" wrapText="1"/>
    </xf>
    <xf numFmtId="0" fontId="3" fillId="3" borderId="1" pivotButton="0" quotePrefix="0" xfId="0"/>
    <xf numFmtId="1" fontId="0" fillId="3" borderId="1" applyAlignment="1" pivotButton="0" quotePrefix="0" xfId="0">
      <alignment horizontal="center" vertical="center" wrapText="1"/>
    </xf>
    <xf numFmtId="0" fontId="0" fillId="0" borderId="1" pivotButton="0" quotePrefix="0" xfId="0"/>
    <xf numFmtId="0" fontId="0" fillId="0" borderId="1" applyAlignment="1" pivotButton="0" quotePrefix="0" xfId="0">
      <alignment horizontal="center" vertical="center" wrapText="1"/>
    </xf>
    <xf numFmtId="0" fontId="3" fillId="5" borderId="1" pivotButton="0" quotePrefix="0" xfId="0"/>
    <xf numFmtId="1" fontId="0" fillId="5" borderId="1" applyAlignment="1" pivotButton="0" quotePrefix="0" xfId="0">
      <alignment horizontal="center" vertical="center" wrapText="1"/>
    </xf>
    <xf numFmtId="2" fontId="0" fillId="5" borderId="1" applyAlignment="1" pivotButton="0" quotePrefix="0" xfId="0">
      <alignment horizontal="center" vertical="center" wrapText="1"/>
    </xf>
    <xf numFmtId="2" fontId="0" fillId="3" borderId="1" applyAlignment="1" pivotButton="0" quotePrefix="0" xfId="0">
      <alignment horizontal="center" vertical="center" wrapText="1"/>
    </xf>
    <xf numFmtId="0" fontId="2" fillId="6" borderId="1" applyAlignment="1" pivotButton="0" quotePrefix="0" xfId="0">
      <alignment horizontal="left" vertical="center" wrapText="1"/>
    </xf>
  </cellXfs>
  <cellStyles count="1">
    <cellStyle name="Normal" xfId="0" builtinId="0" hidden="0"/>
  </cellStyles>
  <dxfs count="3">
    <dxf>
      <font>
        <b val="1"/>
        <color rgb="00DC2626"/>
      </font>
      <fill>
        <patternFill patternType="solid">
          <fgColor rgb="00FEE2E2"/>
        </patternFill>
      </fill>
    </dxf>
    <dxf>
      <font>
        <b val="1"/>
        <color rgb="0022C55E"/>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Aantal stakeholders per houding</a:t>
            </a:r>
          </a:p>
        </rich>
      </tx>
    </title>
    <plotArea>
      <barChart>
        <barDir val="col"/>
        <grouping val="clustered"/>
        <ser>
          <idx val="0"/>
          <order val="0"/>
          <tx>
            <strRef>
              <f>'Dashboard'!E3</f>
            </strRef>
          </tx>
          <spPr>
            <a:solidFill xmlns:a="http://schemas.openxmlformats.org/drawingml/2006/main">
              <a:srgbClr val="0F766E"/>
            </a:solidFill>
            <a:ln xmlns:a="http://schemas.openxmlformats.org/drawingml/2006/main">
              <a:prstDash val="solid"/>
            </a:ln>
          </spPr>
          <cat>
            <numRef>
              <f>'Dashboard'!$D$4:$D$6</f>
            </numRef>
          </cat>
          <val>
            <numRef>
              <f>'Dashboard'!$E$4:$E$6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Houding</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Aantal</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Verdeling per type stakeholder</a:t>
            </a:r>
          </a:p>
        </rich>
      </tx>
    </title>
    <plotArea>
      <pieChart>
        <varyColors val="1"/>
        <ser>
          <idx val="0"/>
          <order val="0"/>
          <tx>
            <strRef>
              <f>'Dashboard'!E8</f>
            </strRef>
          </tx>
          <spPr>
            <a:ln xmlns:a="http://schemas.openxmlformats.org/drawingml/2006/main">
              <a:prstDash val="solid"/>
            </a:ln>
          </spPr>
          <cat>
            <numRef>
              <f>'Dashboard'!$D$9:$D$18</f>
            </numRef>
          </cat>
          <val>
            <numRef>
              <f>'Dashboard'!$E$9:$E$18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Invloedsscore vs. Belangsscore</a:t>
            </a:r>
          </a:p>
        </rich>
      </tx>
    </title>
    <plotArea>
      <scatterChart>
        <ser>
          <idx val="0"/>
          <order val="0"/>
          <tx>
            <v>Stakeholders</v>
          </tx>
          <spPr>
            <a:ln xmlns:a="http://schemas.openxmlformats.org/drawingml/2006/main">
              <a:noFill/>
              <a:prstDash val="solid"/>
            </a:ln>
          </spPr>
          <marker>
            <symbol val="circle"/>
            <spPr>
              <a:ln xmlns:a="http://schemas.openxmlformats.org/drawingml/2006/main">
                <a:prstDash val="solid"/>
              </a:ln>
            </spPr>
          </marker>
          <xVal>
            <numRef>
              <f>'Stakeholders'!$G$3:$G$11</f>
            </numRef>
          </xVal>
          <yVal>
            <numRef>
              <f>'Stakeholders'!$H$3:$H$11</f>
            </numRef>
          </yVal>
        </ser>
        <axId val="10"/>
        <axId val="20"/>
      </scatterChart>
      <valAx>
        <axId val="10"/>
        <scaling>
          <orientation val="minMax"/>
        </scaling>
        <axPos val="l"/>
        <majorGridlines/>
        <title>
          <tx>
            <rich>
              <a:bodyPr xmlns:a="http://schemas.openxmlformats.org/drawingml/2006/main"/>
              <a:p xmlns:a="http://schemas.openxmlformats.org/drawingml/2006/main">
                <a:pPr>
                  <a:defRPr/>
                </a:pPr>
                <a:r>
                  <a:t>Invloedsscore</a:t>
                </a:r>
              </a:p>
            </rich>
          </tx>
        </title>
        <majorTickMark val="none"/>
        <minorTickMark val="none"/>
        <crossAx val="20"/>
      </valAx>
      <valAx>
        <axId val="20"/>
        <scaling>
          <orientation val="minMax"/>
        </scaling>
        <axPos val="l"/>
        <majorGridlines/>
        <title>
          <tx>
            <rich>
              <a:bodyPr xmlns:a="http://schemas.openxmlformats.org/drawingml/2006/main"/>
              <a:p xmlns:a="http://schemas.openxmlformats.org/drawingml/2006/main">
                <a:pPr>
                  <a:defRPr/>
                </a:pPr>
                <a:r>
                  <a:t>Belangsscore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19</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6</col>
      <colOff>0</colOff>
      <row>36</row>
      <rowOff>0</rowOff>
    </from>
    <ext cx="504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1"/>
  <sheetViews>
    <sheetView workbookViewId="0">
      <pane ySplit="2" topLeftCell="A3" activePane="bottomLeft" state="frozen"/>
      <selection pane="bottomLeft" activeCell="A1" sqref="A1"/>
    </sheetView>
  </sheetViews>
  <sheetFormatPr baseColWidth="8" defaultRowHeight="15"/>
  <cols>
    <col width="12" customWidth="1" min="1" max="1"/>
    <col width="20" customWidth="1" min="2" max="2"/>
    <col width="24" customWidth="1" min="3" max="3"/>
    <col width="20" customWidth="1" min="4" max="4"/>
    <col width="14" customWidth="1" min="5" max="5"/>
    <col width="22" customWidth="1" min="6" max="6"/>
    <col width="12" customWidth="1" min="7" max="7"/>
    <col width="12" customWidth="1" min="8" max="8"/>
    <col width="12" customWidth="1" min="9" max="9"/>
    <col width="16" customWidth="1" min="10" max="10"/>
    <col width="14" customWidth="1" min="11" max="11"/>
    <col width="14" customWidth="1" min="12" max="12"/>
    <col width="16" customWidth="1" min="13" max="13"/>
    <col width="16" customWidth="1" min="14" max="14"/>
    <col width="16" customWidth="1" min="15" max="15"/>
    <col width="30" customWidth="1" min="16" max="16"/>
    <col width="14" customWidth="1" min="17" max="17"/>
    <col width="12" customWidth="1" min="18" max="18"/>
  </cols>
  <sheetData>
    <row r="1" ht="24" customHeight="1">
      <c r="A1" s="1" t="inlineStr">
        <is>
          <t>Stakeholderanalyse - Register</t>
        </is>
      </c>
    </row>
    <row r="2" ht="34" customHeight="1">
      <c r="A2" s="2" t="inlineStr">
        <is>
          <t>Stakeholder-ID</t>
        </is>
      </c>
      <c r="B2" s="2" t="inlineStr">
        <is>
          <t>Naam stakeholder</t>
        </is>
      </c>
      <c r="C2" s="2" t="inlineStr">
        <is>
          <t>Organisatie</t>
        </is>
      </c>
      <c r="D2" s="2" t="inlineStr">
        <is>
          <t>Functie</t>
        </is>
      </c>
      <c r="E2" s="2" t="inlineStr">
        <is>
          <t>Stad</t>
        </is>
      </c>
      <c r="F2" s="2" t="inlineStr">
        <is>
          <t>Type stakeholder</t>
        </is>
      </c>
      <c r="G2" s="2" t="inlineStr">
        <is>
          <t>Invloedsscore (1-5)</t>
        </is>
      </c>
      <c r="H2" s="2" t="inlineStr">
        <is>
          <t>Belangsscore (1-5)</t>
        </is>
      </c>
      <c r="I2" s="2" t="inlineStr">
        <is>
          <t>Houding</t>
        </is>
      </c>
      <c r="J2" s="2" t="inlineStr">
        <is>
          <t>Betrokkenheidsniveau</t>
        </is>
      </c>
      <c r="K2" s="2" t="inlineStr">
        <is>
          <t>Risicoklasse</t>
        </is>
      </c>
      <c r="L2" s="2" t="inlineStr">
        <is>
          <t>Kans op steun (%)</t>
        </is>
      </c>
      <c r="M2" s="2" t="inlineStr">
        <is>
          <t>Laatste contactdatum</t>
        </is>
      </c>
      <c r="N2" s="2" t="inlineStr">
        <is>
          <t>Volgende actie</t>
        </is>
      </c>
      <c r="O2" s="2" t="inlineStr">
        <is>
          <t>Eigenaar intern</t>
        </is>
      </c>
      <c r="P2" s="2" t="inlineStr">
        <is>
          <t>Opmerking</t>
        </is>
      </c>
      <c r="Q2" s="2" t="inlineStr">
        <is>
          <t>Prioriteitsscore</t>
        </is>
      </c>
      <c r="R2" s="2" t="inlineStr">
        <is>
          <t>Actie nodig?</t>
        </is>
      </c>
    </row>
    <row r="3">
      <c r="A3" s="3" t="inlineStr">
        <is>
          <t>SH-001</t>
        </is>
      </c>
      <c r="B3" s="4" t="inlineStr">
        <is>
          <t>Sanne de Vries</t>
        </is>
      </c>
      <c r="C3" s="4" t="inlineStr">
        <is>
          <t>Gemeente Utrecht</t>
        </is>
      </c>
      <c r="D3" s="4" t="inlineStr">
        <is>
          <t>Projectleider</t>
        </is>
      </c>
      <c r="E3" s="3" t="inlineStr">
        <is>
          <t>Utrecht</t>
        </is>
      </c>
      <c r="F3" s="3" t="inlineStr">
        <is>
          <t>Gemeente</t>
        </is>
      </c>
      <c r="G3" s="5" t="n">
        <v>5</v>
      </c>
      <c r="H3" s="5" t="n">
        <v>5</v>
      </c>
      <c r="I3" s="5" t="inlineStr">
        <is>
          <t>Positief</t>
        </is>
      </c>
      <c r="J3" s="5" t="inlineStr">
        <is>
          <t>Hoog</t>
        </is>
      </c>
      <c r="K3" s="3">
        <f>IF(AND(G3&gt;=4,H3&gt;=4),"Kritiek",IF(OR(G3&gt;=4,H3&gt;=4),"Hoog","Middel/Laag"))</f>
        <v/>
      </c>
      <c r="L3" s="6">
        <f>IF(I3="Positief",0.9,IF(I3="Neutraal",0.6,IF(I3="Negatief",0.2,0.5)))</f>
        <v/>
      </c>
      <c r="M3" s="7" t="n">
        <v>46154</v>
      </c>
      <c r="N3" s="7" t="n">
        <v>46218</v>
      </c>
      <c r="O3" s="3" t="inlineStr">
        <is>
          <t>Peter Hendriks</t>
        </is>
      </c>
      <c r="P3" s="4" t="inlineStr">
        <is>
          <t>Belangrijke sponsor van het project</t>
        </is>
      </c>
      <c r="Q3" s="3">
        <f>ROUND((G3*H3)*(1+IF(I3="Negatief",0.25,IF(I3="Positief",-0.15,0)))*IF(J3="Laag",1.2,IF(J3="Middel",1,0.8)),0)</f>
        <v/>
      </c>
      <c r="R3" s="3">
        <f>IF(OR(G3&gt;=4,H3&gt;=4,I3="Negatief"),"Ja","Nee")</f>
        <v/>
      </c>
    </row>
    <row r="4">
      <c r="A4" s="8" t="inlineStr">
        <is>
          <t>SH-002</t>
        </is>
      </c>
      <c r="B4" s="9" t="inlineStr">
        <is>
          <t>Daan Jansen</t>
        </is>
      </c>
      <c r="C4" s="9" t="inlineStr">
        <is>
          <t>Omgevingsraad Rotterdam</t>
        </is>
      </c>
      <c r="D4" s="9" t="inlineStr">
        <is>
          <t>Voorzitter</t>
        </is>
      </c>
      <c r="E4" s="8" t="inlineStr">
        <is>
          <t>Rotterdam</t>
        </is>
      </c>
      <c r="F4" s="8" t="inlineStr">
        <is>
          <t>Omwonende</t>
        </is>
      </c>
      <c r="G4" s="5" t="n">
        <v>4</v>
      </c>
      <c r="H4" s="5" t="n">
        <v>4</v>
      </c>
      <c r="I4" s="5" t="inlineStr">
        <is>
          <t>Neutraal</t>
        </is>
      </c>
      <c r="J4" s="5" t="inlineStr">
        <is>
          <t>Middel</t>
        </is>
      </c>
      <c r="K4" s="8">
        <f>IF(AND(G4&gt;=4,H4&gt;=4),"Kritiek",IF(OR(G4&gt;=4,H4&gt;=4),"Hoog","Middel/Laag"))</f>
        <v/>
      </c>
      <c r="L4" s="10">
        <f>IF(I4="Positief",0.9,IF(I4="Neutraal",0.6,IF(I4="Negatief",0.2,0.5)))</f>
        <v/>
      </c>
      <c r="M4" s="7" t="n">
        <v>46132</v>
      </c>
      <c r="N4" s="7" t="n">
        <v>46223</v>
      </c>
      <c r="O4" s="8" t="inlineStr">
        <is>
          <t>Marieke Smit</t>
        </is>
      </c>
      <c r="P4" s="9" t="inlineStr">
        <is>
          <t>Wil regelmatig updates ontvangen</t>
        </is>
      </c>
      <c r="Q4" s="8">
        <f>ROUND((G4*H4)*(1+IF(I4="Negatief",0.25,IF(I4="Positief",-0.15,0)))*IF(J4="Laag",1.2,IF(J4="Middel",1,0.8)),0)</f>
        <v/>
      </c>
      <c r="R4" s="8">
        <f>IF(OR(G4&gt;=4,H4&gt;=4,I4="Negatief"),"Ja","Nee")</f>
        <v/>
      </c>
    </row>
    <row r="5">
      <c r="A5" s="3" t="inlineStr">
        <is>
          <t>SH-003</t>
        </is>
      </c>
      <c r="B5" s="4" t="inlineStr">
        <is>
          <t>Emma Bakker</t>
        </is>
      </c>
      <c r="C5" s="4" t="inlineStr">
        <is>
          <t>Belastingdienst</t>
        </is>
      </c>
      <c r="D5" s="4" t="inlineStr">
        <is>
          <t>Accountmanager</t>
        </is>
      </c>
      <c r="E5" s="3" t="inlineStr">
        <is>
          <t>Den Haag</t>
        </is>
      </c>
      <c r="F5" s="3" t="inlineStr">
        <is>
          <t>Belastingdienst</t>
        </is>
      </c>
      <c r="G5" s="5" t="n">
        <v>5</v>
      </c>
      <c r="H5" s="5" t="n">
        <v>3</v>
      </c>
      <c r="I5" s="5" t="inlineStr">
        <is>
          <t>Positief</t>
        </is>
      </c>
      <c r="J5" s="5" t="inlineStr">
        <is>
          <t>Hoog</t>
        </is>
      </c>
      <c r="K5" s="3">
        <f>IF(AND(G5&gt;=4,H5&gt;=4),"Kritiek",IF(OR(G5&gt;=4,H5&gt;=4),"Hoog","Middel/Laag"))</f>
        <v/>
      </c>
      <c r="L5" s="6">
        <f>IF(I5="Positief",0.9,IF(I5="Neutraal",0.6,IF(I5="Negatief",0.2,0.5)))</f>
        <v/>
      </c>
      <c r="M5" s="7" t="n">
        <v>46091</v>
      </c>
      <c r="N5" s="7" t="n">
        <v>46235</v>
      </c>
      <c r="O5" s="3" t="inlineStr">
        <is>
          <t>Peter Hendriks</t>
        </is>
      </c>
      <c r="P5" s="4" t="inlineStr">
        <is>
          <t>Contact over fiscale aspecten</t>
        </is>
      </c>
      <c r="Q5" s="3">
        <f>ROUND((G5*H5)*(1+IF(I5="Negatief",0.25,IF(I5="Positief",-0.15,0)))*IF(J5="Laag",1.2,IF(J5="Middel",1,0.8)),0)</f>
        <v/>
      </c>
      <c r="R5" s="3">
        <f>IF(OR(G5&gt;=4,H5&gt;=4,I5="Negatief"),"Ja","Nee")</f>
        <v/>
      </c>
    </row>
    <row r="6">
      <c r="A6" s="8" t="inlineStr">
        <is>
          <t>SH-004</t>
        </is>
      </c>
      <c r="B6" s="9" t="inlineStr">
        <is>
          <t>Lars de Groot</t>
        </is>
      </c>
      <c r="C6" s="9" t="inlineStr">
        <is>
          <t>Van Dijk Bouwmaterialen</t>
        </is>
      </c>
      <c r="D6" s="9" t="inlineStr">
        <is>
          <t>Inkoopmanager</t>
        </is>
      </c>
      <c r="E6" s="8" t="inlineStr">
        <is>
          <t>Tilburg</t>
        </is>
      </c>
      <c r="F6" s="8" t="inlineStr">
        <is>
          <t>Leverancier</t>
        </is>
      </c>
      <c r="G6" s="5" t="n">
        <v>3</v>
      </c>
      <c r="H6" s="5" t="n">
        <v>4</v>
      </c>
      <c r="I6" s="5" t="inlineStr">
        <is>
          <t>Negatief</t>
        </is>
      </c>
      <c r="J6" s="5" t="inlineStr">
        <is>
          <t>Middel</t>
        </is>
      </c>
      <c r="K6" s="8">
        <f>IF(AND(G6&gt;=4,H6&gt;=4),"Kritiek",IF(OR(G6&gt;=4,H6&gt;=4),"Hoog","Middel/Laag"))</f>
        <v/>
      </c>
      <c r="L6" s="10">
        <f>IF(I6="Positief",0.9,IF(I6="Neutraal",0.6,IF(I6="Negatief",0.2,0.5)))</f>
        <v/>
      </c>
      <c r="M6" s="7" t="n">
        <v>46071</v>
      </c>
      <c r="N6" s="7" t="n">
        <v>46213</v>
      </c>
      <c r="O6" s="8" t="inlineStr">
        <is>
          <t>Anouk Willems</t>
        </is>
      </c>
      <c r="P6" s="9" t="inlineStr">
        <is>
          <t>Ontevreden over leveringsafspraken</t>
        </is>
      </c>
      <c r="Q6" s="8">
        <f>ROUND((G6*H6)*(1+IF(I6="Negatief",0.25,IF(I6="Positief",-0.15,0)))*IF(J6="Laag",1.2,IF(J6="Middel",1,0.8)),0)</f>
        <v/>
      </c>
      <c r="R6" s="8">
        <f>IF(OR(G6&gt;=4,H6&gt;=4,I6="Negatief"),"Ja","Nee")</f>
        <v/>
      </c>
    </row>
    <row r="7">
      <c r="A7" s="3" t="inlineStr">
        <is>
          <t>SH-005</t>
        </is>
      </c>
      <c r="B7" s="4" t="inlineStr">
        <is>
          <t>Sophie Peters</t>
        </is>
      </c>
      <c r="C7" s="4" t="inlineStr">
        <is>
          <t>KVK</t>
        </is>
      </c>
      <c r="D7" s="4" t="inlineStr">
        <is>
          <t>Adviseur</t>
        </is>
      </c>
      <c r="E7" s="3" t="inlineStr">
        <is>
          <t>Breda</t>
        </is>
      </c>
      <c r="F7" s="3" t="inlineStr">
        <is>
          <t>KVK</t>
        </is>
      </c>
      <c r="G7" s="5" t="n">
        <v>4</v>
      </c>
      <c r="H7" s="5" t="n">
        <v>2</v>
      </c>
      <c r="I7" s="5" t="inlineStr">
        <is>
          <t>Neutraal</t>
        </is>
      </c>
      <c r="J7" s="5" t="inlineStr">
        <is>
          <t>Laag</t>
        </is>
      </c>
      <c r="K7" s="3">
        <f>IF(AND(G7&gt;=4,H7&gt;=4),"Kritiek",IF(OR(G7&gt;=4,H7&gt;=4),"Hoog","Middel/Laag"))</f>
        <v/>
      </c>
      <c r="L7" s="6">
        <f>IF(I7="Positief",0.9,IF(I7="Neutraal",0.6,IF(I7="Negatief",0.2,0.5)))</f>
        <v/>
      </c>
      <c r="M7" s="7" t="n">
        <v>46052</v>
      </c>
      <c r="N7" s="7" t="n">
        <v>46266</v>
      </c>
      <c r="O7" s="3" t="inlineStr">
        <is>
          <t>Marieke Smit</t>
        </is>
      </c>
      <c r="P7" s="4" t="inlineStr">
        <is>
          <t>Alleen jaarlijks contact nodig</t>
        </is>
      </c>
      <c r="Q7" s="3">
        <f>ROUND((G7*H7)*(1+IF(I7="Negatief",0.25,IF(I7="Positief",-0.15,0)))*IF(J7="Laag",1.2,IF(J7="Middel",1,0.8)),0)</f>
        <v/>
      </c>
      <c r="R7" s="3">
        <f>IF(OR(G7&gt;=4,H7&gt;=4,I7="Negatief"),"Ja","Nee")</f>
        <v/>
      </c>
    </row>
    <row r="8">
      <c r="A8" s="8" t="inlineStr">
        <is>
          <t>SH-006</t>
        </is>
      </c>
      <c r="B8" s="9" t="inlineStr">
        <is>
          <t>Bram van Dijk</t>
        </is>
      </c>
      <c r="C8" s="9" t="inlineStr">
        <is>
          <t>Gemeente Amsterdam</t>
        </is>
      </c>
      <c r="D8" s="9" t="inlineStr">
        <is>
          <t>Teamlead Operations</t>
        </is>
      </c>
      <c r="E8" s="8" t="inlineStr">
        <is>
          <t>Amsterdam</t>
        </is>
      </c>
      <c r="F8" s="8" t="inlineStr">
        <is>
          <t>Medewerker</t>
        </is>
      </c>
      <c r="G8" s="5" t="n">
        <v>2</v>
      </c>
      <c r="H8" s="5" t="n">
        <v>5</v>
      </c>
      <c r="I8" s="5" t="inlineStr">
        <is>
          <t>Positief</t>
        </is>
      </c>
      <c r="J8" s="5" t="inlineStr">
        <is>
          <t>Hoog</t>
        </is>
      </c>
      <c r="K8" s="8">
        <f>IF(AND(G8&gt;=4,H8&gt;=4),"Kritiek",IF(OR(G8&gt;=4,H8&gt;=4),"Hoog","Middel/Laag"))</f>
        <v/>
      </c>
      <c r="L8" s="10">
        <f>IF(I8="Positief",0.9,IF(I8="Neutraal",0.6,IF(I8="Negatief",0.2,0.5)))</f>
        <v/>
      </c>
      <c r="M8" s="7" t="n">
        <v>46175</v>
      </c>
      <c r="N8" s="7" t="n">
        <v>46228</v>
      </c>
      <c r="O8" s="8" t="inlineStr">
        <is>
          <t>Anouk Willems</t>
        </is>
      </c>
      <c r="P8" s="9" t="inlineStr">
        <is>
          <t>Interne kartrekker van het team</t>
        </is>
      </c>
      <c r="Q8" s="8">
        <f>ROUND((G8*H8)*(1+IF(I8="Negatief",0.25,IF(I8="Positief",-0.15,0)))*IF(J8="Laag",1.2,IF(J8="Middel",1,0.8)),0)</f>
        <v/>
      </c>
      <c r="R8" s="8">
        <f>IF(OR(G8&gt;=4,H8&gt;=4,I8="Negatief"),"Ja","Nee")</f>
        <v/>
      </c>
    </row>
    <row r="9">
      <c r="A9" s="3" t="inlineStr">
        <is>
          <t>SH-007</t>
        </is>
      </c>
      <c r="B9" s="4" t="inlineStr">
        <is>
          <t>Julia Smit</t>
        </is>
      </c>
      <c r="C9" s="4" t="inlineStr">
        <is>
          <t>Smit Consultancy BV</t>
        </is>
      </c>
      <c r="D9" s="4" t="inlineStr">
        <is>
          <t>Directeur</t>
        </is>
      </c>
      <c r="E9" s="3" t="inlineStr">
        <is>
          <t>Eindhoven</t>
        </is>
      </c>
      <c r="F9" s="3" t="inlineStr">
        <is>
          <t>Klant</t>
        </is>
      </c>
      <c r="G9" s="5" t="n">
        <v>4</v>
      </c>
      <c r="H9" s="5" t="n">
        <v>5</v>
      </c>
      <c r="I9" s="5" t="inlineStr">
        <is>
          <t>Negatief</t>
        </is>
      </c>
      <c r="J9" s="5" t="inlineStr">
        <is>
          <t>Hoog</t>
        </is>
      </c>
      <c r="K9" s="3">
        <f>IF(AND(G9&gt;=4,H9&gt;=4),"Kritiek",IF(OR(G9&gt;=4,H9&gt;=4),"Hoog","Middel/Laag"))</f>
        <v/>
      </c>
      <c r="L9" s="6">
        <f>IF(I9="Positief",0.9,IF(I9="Neutraal",0.6,IF(I9="Negatief",0.2,0.5)))</f>
        <v/>
      </c>
      <c r="M9" s="7" t="n">
        <v>46170</v>
      </c>
      <c r="N9" s="7" t="n">
        <v>46211</v>
      </c>
      <c r="O9" s="3" t="inlineStr">
        <is>
          <t>Peter Hendriks</t>
        </is>
      </c>
      <c r="P9" s="4" t="inlineStr">
        <is>
          <t>Ontevreden over planning, escalatierisico</t>
        </is>
      </c>
      <c r="Q9" s="3">
        <f>ROUND((G9*H9)*(1+IF(I9="Negatief",0.25,IF(I9="Positief",-0.15,0)))*IF(J9="Laag",1.2,IF(J9="Middel",1,0.8)),0)</f>
        <v/>
      </c>
      <c r="R9" s="3">
        <f>IF(OR(G9&gt;=4,H9&gt;=4,I9="Negatief"),"Ja","Nee")</f>
        <v/>
      </c>
    </row>
    <row r="10">
      <c r="A10" s="8" t="inlineStr">
        <is>
          <t>SH-008</t>
        </is>
      </c>
      <c r="B10" s="9" t="inlineStr">
        <is>
          <t>Thijs Visser</t>
        </is>
      </c>
      <c r="C10" s="9" t="inlineStr">
        <is>
          <t>Autoriteit Persoonsgegevens</t>
        </is>
      </c>
      <c r="D10" s="9" t="inlineStr">
        <is>
          <t>Privacy officer</t>
        </is>
      </c>
      <c r="E10" s="8" t="inlineStr">
        <is>
          <t>Den Haag</t>
        </is>
      </c>
      <c r="F10" s="8" t="inlineStr">
        <is>
          <t>Autoriteit Persoonsgegevens</t>
        </is>
      </c>
      <c r="G10" s="5" t="n">
        <v>5</v>
      </c>
      <c r="H10" s="5" t="n">
        <v>4</v>
      </c>
      <c r="I10" s="5" t="inlineStr">
        <is>
          <t>Neutraal</t>
        </is>
      </c>
      <c r="J10" s="5" t="inlineStr">
        <is>
          <t>Hoog</t>
        </is>
      </c>
      <c r="K10" s="8">
        <f>IF(AND(G10&gt;=4,H10&gt;=4),"Kritiek",IF(OR(G10&gt;=4,H10&gt;=4),"Hoog","Middel/Laag"))</f>
        <v/>
      </c>
      <c r="L10" s="10">
        <f>IF(I10="Positief",0.9,IF(I10="Neutraal",0.6,IF(I10="Negatief",0.2,0.5)))</f>
        <v/>
      </c>
      <c r="M10" s="7" t="n">
        <v>46117</v>
      </c>
      <c r="N10" s="7" t="n">
        <v>46249</v>
      </c>
      <c r="O10" s="8" t="inlineStr">
        <is>
          <t>Marieke Smit</t>
        </is>
      </c>
      <c r="P10" s="9" t="inlineStr">
        <is>
          <t>Toezicht op AVG-naleving</t>
        </is>
      </c>
      <c r="Q10" s="8">
        <f>ROUND((G10*H10)*(1+IF(I10="Negatief",0.25,IF(I10="Positief",-0.15,0)))*IF(J10="Laag",1.2,IF(J10="Middel",1,0.8)),0)</f>
        <v/>
      </c>
      <c r="R10" s="8">
        <f>IF(OR(G10&gt;=4,H10&gt;=4,I10="Negatief"),"Ja","Nee")</f>
        <v/>
      </c>
    </row>
    <row r="11">
      <c r="A11" s="3" t="inlineStr">
        <is>
          <t>SH-009</t>
        </is>
      </c>
      <c r="B11" s="4" t="inlineStr">
        <is>
          <t>Lieke Mulder</t>
        </is>
      </c>
      <c r="C11" s="4" t="inlineStr">
        <is>
          <t>Mulder Partners</t>
        </is>
      </c>
      <c r="D11" s="4" t="inlineStr">
        <is>
          <t>Consultant</t>
        </is>
      </c>
      <c r="E11" s="3" t="inlineStr">
        <is>
          <t>Groningen</t>
        </is>
      </c>
      <c r="F11" s="3" t="inlineStr">
        <is>
          <t>Partner</t>
        </is>
      </c>
      <c r="G11" s="5" t="n">
        <v>3</v>
      </c>
      <c r="H11" s="5" t="n">
        <v>3</v>
      </c>
      <c r="I11" s="5" t="inlineStr">
        <is>
          <t>Positief</t>
        </is>
      </c>
      <c r="J11" s="5" t="inlineStr">
        <is>
          <t>Middel</t>
        </is>
      </c>
      <c r="K11" s="3">
        <f>IF(AND(G11&gt;=4,H11&gt;=4),"Kritiek",IF(OR(G11&gt;=4,H11&gt;=4),"Hoog","Middel/Laag"))</f>
        <v/>
      </c>
      <c r="L11" s="6">
        <f>IF(I11="Positief",0.9,IF(I11="Neutraal",0.6,IF(I11="Negatief",0.2,0.5)))</f>
        <v/>
      </c>
      <c r="M11" s="7" t="n">
        <v>46191</v>
      </c>
      <c r="N11" s="7" t="n">
        <v>46233</v>
      </c>
      <c r="O11" s="3" t="inlineStr">
        <is>
          <t>Anouk Willems</t>
        </is>
      </c>
      <c r="P11" s="4" t="inlineStr">
        <is>
          <t>Ondersteunt bij communicatie</t>
        </is>
      </c>
      <c r="Q11" s="3">
        <f>ROUND((G11*H11)*(1+IF(I11="Negatief",0.25,IF(I11="Positief",-0.15,0)))*IF(J11="Laag",1.2,IF(J11="Middel",1,0.8)),0)</f>
        <v/>
      </c>
      <c r="R11" s="3">
        <f>IF(OR(G11&gt;=4,H11&gt;=4,I11="Negatief"),"Ja","Nee")</f>
        <v/>
      </c>
    </row>
  </sheetData>
  <autoFilter ref="A2:R11"/>
  <mergeCells count="1">
    <mergeCell ref="A1:R1"/>
  </mergeCells>
  <conditionalFormatting sqref="K3:K11">
    <cfRule type="expression" priority="1" dxfId="0" stopIfTrue="1">
      <formula>K3="Kritiek"</formula>
    </cfRule>
  </conditionalFormatting>
  <conditionalFormatting sqref="R3:R11">
    <cfRule type="expression" priority="2" dxfId="0" stopIfTrue="1">
      <formula>R3="Ja"</formula>
    </cfRule>
  </conditionalFormatting>
  <conditionalFormatting sqref="I3:I11">
    <cfRule type="expression" priority="3" dxfId="1" stopIfTrue="1">
      <formula>I3="Positief"</formula>
    </cfRule>
    <cfRule type="expression" priority="4" dxfId="2" stopIfTrue="1">
      <formula>I3="Negatief"</formula>
    </cfRule>
  </conditionalFormatting>
  <dataValidations count="3">
    <dataValidation sqref="F3:F200" showErrorMessage="1" showInputMessage="1" allowBlank="1" type="list">
      <formula1>"Gemeente,Klant,Leverancier,Omwonende,Medewerker,Partner,Belastingdienst,KVK,Autoriteit Persoonsgegevens,Anders"</formula1>
    </dataValidation>
    <dataValidation sqref="I3:I200" showErrorMessage="1" showInputMessage="1" allowBlank="1" type="list">
      <formula1>"Positief,Neutraal,Negatief"</formula1>
    </dataValidation>
    <dataValidation sqref="J3:J200" showErrorMessage="1" showInputMessage="1" allowBlank="1" type="list">
      <formula1>"Laag,Middel,Hoog"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32" customWidth="1" min="1" max="1"/>
    <col width="14" customWidth="1" min="2" max="2"/>
    <col width="16" customWidth="1" min="4" max="4"/>
    <col width="12" customWidth="1" min="5" max="5"/>
  </cols>
  <sheetData>
    <row r="1" ht="26" customHeight="1">
      <c r="A1" s="11" t="inlineStr">
        <is>
          <t>Stakeholderanalyse - Dashboard</t>
        </is>
      </c>
    </row>
    <row r="3">
      <c r="A3" s="12" t="inlineStr">
        <is>
          <t>Kerncijfers</t>
        </is>
      </c>
      <c r="D3" s="12" t="inlineStr">
        <is>
          <t>Houding</t>
        </is>
      </c>
    </row>
    <row r="4">
      <c r="A4" s="13" t="inlineStr">
        <is>
          <t>Totaal aantal stakeholders</t>
        </is>
      </c>
      <c r="B4" s="14">
        <f>COUNTA(Stakeholders!A:A)-1</f>
        <v/>
      </c>
      <c r="D4" s="15" t="inlineStr">
        <is>
          <t>Positief</t>
        </is>
      </c>
      <c r="E4" s="16">
        <f>COUNTIF(Stakeholders!I:I,"Positief")</f>
        <v/>
      </c>
    </row>
    <row r="5">
      <c r="A5" s="17" t="inlineStr">
        <is>
          <t>Aantal kritieke stakeholders</t>
        </is>
      </c>
      <c r="B5" s="18">
        <f>COUNTIF(Stakeholders!K:K,"Kritiek")</f>
        <v/>
      </c>
      <c r="D5" s="15" t="inlineStr">
        <is>
          <t>Neutraal</t>
        </is>
      </c>
      <c r="E5" s="16">
        <f>COUNTIF(Stakeholders!I:I,"Neutraal")</f>
        <v/>
      </c>
    </row>
    <row r="6">
      <c r="A6" s="13" t="inlineStr">
        <is>
          <t>Aantal stakeholders met actie nodig</t>
        </is>
      </c>
      <c r="B6" s="14">
        <f>COUNTIF(Stakeholders!R:R,"Ja")</f>
        <v/>
      </c>
      <c r="D6" s="15" t="inlineStr">
        <is>
          <t>Negatief</t>
        </is>
      </c>
      <c r="E6" s="16">
        <f>COUNTIF(Stakeholders!I:I,"Negatief")</f>
        <v/>
      </c>
    </row>
    <row r="7">
      <c r="A7" s="17" t="inlineStr">
        <is>
          <t>Gemiddelde invloedsscore</t>
        </is>
      </c>
      <c r="B7" s="19">
        <f>IFERROR(AVERAGE(Stakeholders!G3:G200),0)</f>
        <v/>
      </c>
    </row>
    <row r="8">
      <c r="A8" s="13" t="inlineStr">
        <is>
          <t>Gemiddelde belangsscore</t>
        </is>
      </c>
      <c r="B8" s="20">
        <f>IFERROR(AVERAGE(Stakeholders!H3:H200),0)</f>
        <v/>
      </c>
      <c r="D8" s="12" t="inlineStr">
        <is>
          <t>Type stakeholder</t>
        </is>
      </c>
    </row>
    <row r="9">
      <c r="A9" s="17" t="inlineStr">
        <is>
          <t>% Positief</t>
        </is>
      </c>
      <c r="B9" s="10">
        <f>IFERROR(COUNTIF(Stakeholders!I:I,"Positief")/(COUNTA(Stakeholders!A:A)-1),0)</f>
        <v/>
      </c>
      <c r="D9" s="15" t="inlineStr">
        <is>
          <t>Gemeente</t>
        </is>
      </c>
      <c r="E9" s="16">
        <f>COUNTIF(Stakeholders!F:F,"Gemeente")</f>
        <v/>
      </c>
    </row>
    <row r="10">
      <c r="A10" s="13" t="inlineStr">
        <is>
          <t>% Neutraal</t>
        </is>
      </c>
      <c r="B10" s="6">
        <f>IFERROR(COUNTIF(Stakeholders!I:I,"Neutraal")/(COUNTA(Stakeholders!A:A)-1),0)</f>
        <v/>
      </c>
      <c r="D10" s="15" t="inlineStr">
        <is>
          <t>Klant</t>
        </is>
      </c>
      <c r="E10" s="16">
        <f>COUNTIF(Stakeholders!F:F,"Klant")</f>
        <v/>
      </c>
    </row>
    <row r="11">
      <c r="A11" s="17" t="inlineStr">
        <is>
          <t>% Negatief</t>
        </is>
      </c>
      <c r="B11" s="10">
        <f>IFERROR(COUNTIF(Stakeholders!I:I,"Negatief")/(COUNTA(Stakeholders!A:A)-1),0)</f>
        <v/>
      </c>
      <c r="D11" s="15" t="inlineStr">
        <is>
          <t>Leverancier</t>
        </is>
      </c>
      <c r="E11" s="16">
        <f>COUNTIF(Stakeholders!F:F,"Leverancier")</f>
        <v/>
      </c>
    </row>
    <row r="12">
      <c r="D12" s="15" t="inlineStr">
        <is>
          <t>Omwonende</t>
        </is>
      </c>
      <c r="E12" s="16">
        <f>COUNTIF(Stakeholders!F:F,"Omwonende")</f>
        <v/>
      </c>
    </row>
    <row r="13">
      <c r="D13" s="15" t="inlineStr">
        <is>
          <t>Medewerker</t>
        </is>
      </c>
      <c r="E13" s="16">
        <f>COUNTIF(Stakeholders!F:F,"Medewerker")</f>
        <v/>
      </c>
    </row>
    <row r="14">
      <c r="D14" s="15" t="inlineStr">
        <is>
          <t>Partner</t>
        </is>
      </c>
      <c r="E14" s="16">
        <f>COUNTIF(Stakeholders!F:F,"Partner")</f>
        <v/>
      </c>
    </row>
    <row r="15">
      <c r="D15" s="15" t="inlineStr">
        <is>
          <t>Belastingdienst</t>
        </is>
      </c>
      <c r="E15" s="16">
        <f>COUNTIF(Stakeholders!F:F,"Belastingdienst")</f>
        <v/>
      </c>
    </row>
    <row r="16">
      <c r="D16" s="15" t="inlineStr">
        <is>
          <t>KVK</t>
        </is>
      </c>
      <c r="E16" s="16">
        <f>COUNTIF(Stakeholders!F:F,"KVK")</f>
        <v/>
      </c>
    </row>
    <row r="17">
      <c r="D17" s="15" t="inlineStr">
        <is>
          <t>Autoriteit Persoonsgegevens</t>
        </is>
      </c>
      <c r="E17" s="16">
        <f>COUNTIF(Stakeholders!F:F,"Autoriteit Persoonsgegevens")</f>
        <v/>
      </c>
    </row>
    <row r="18">
      <c r="D18" s="15" t="inlineStr">
        <is>
          <t>Anders</t>
        </is>
      </c>
      <c r="E18" s="16">
        <f>COUNTIF(Stakeholders!F:F,"Anders")</f>
        <v/>
      </c>
    </row>
  </sheetData>
  <mergeCells count="4">
    <mergeCell ref="A1:H1"/>
    <mergeCell ref="A3:B3"/>
    <mergeCell ref="D3:E3"/>
    <mergeCell ref="D8:E8"/>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6" customWidth="1" min="1" max="1"/>
    <col width="90" customWidth="1" min="2" max="2"/>
  </cols>
  <sheetData>
    <row r="1" ht="26" customHeight="1">
      <c r="A1" s="11" t="inlineStr">
        <is>
          <t>Handleiding - Stakeholderanalyse</t>
        </is>
      </c>
    </row>
    <row r="3" ht="55" customHeight="1">
      <c r="A3" s="21" t="inlineStr">
        <is>
          <t>Doel van dit sjabloon</t>
        </is>
      </c>
      <c r="B3" s="9" t="inlineStr">
        <is>
          <t>Dit sjabloon helpt bij het systematisch in kaart brengen, beoordelen en prioriteren van stakeholders binnen een project of organisatie. Op basis van invloed en belang wordt automatisch een risicoklasse en prioriteitsscore berekend.</t>
        </is>
      </c>
    </row>
    <row r="4" ht="55" customHeight="1">
      <c r="A4" s="21" t="inlineStr">
        <is>
          <t>Scores (1-5)</t>
        </is>
      </c>
      <c r="B4" s="4" t="inlineStr">
        <is>
          <t>Invloedsscore en Belangsscore worden gescoord van 1 (laag) tot 5 (hoog). Een hoge invloed betekent dat de stakeholder veel impact kan hebben op het project. Een hoog belang betekent dat het project veel impact heeft op de stakeholder.</t>
        </is>
      </c>
    </row>
    <row r="5" ht="55" customHeight="1">
      <c r="A5" s="21" t="inlineStr">
        <is>
          <t>Houding</t>
        </is>
      </c>
      <c r="B5" s="9" t="inlineStr">
        <is>
          <t>Positief: de stakeholder steunt het project. Neutraal: geen uitgesproken standpunt. Negatief: de stakeholder is kritisch of tegen het project.</t>
        </is>
      </c>
    </row>
    <row r="6" ht="55" customHeight="1">
      <c r="A6" s="21" t="inlineStr">
        <is>
          <t>Betrokkenheidsniveau</t>
        </is>
      </c>
      <c r="B6" s="4" t="inlineStr">
        <is>
          <t>Laag, Middel of Hoog: geeft aan hoe intensief de stakeholder betrokken moet worden bij communicatie en besluitvorming.</t>
        </is>
      </c>
    </row>
    <row r="7" ht="55" customHeight="1">
      <c r="A7" s="21" t="inlineStr">
        <is>
          <t>Risicoklasse</t>
        </is>
      </c>
      <c r="B7" s="9" t="inlineStr">
        <is>
          <t>Wordt automatisch berekend: Kritiek (hoge invloed EN hoog belang), Hoog (hoge invloed OF hoog belang), Middel/Laag (overige gevallen).</t>
        </is>
      </c>
    </row>
    <row r="8" ht="55" customHeight="1">
      <c r="A8" s="21" t="inlineStr">
        <is>
          <t>Kans op steun (%)</t>
        </is>
      </c>
      <c r="B8" s="4" t="inlineStr">
        <is>
          <t>Automatische inschatting op basis van Houding: Positief 90%, Neutraal 60%, Negatief 20%, overig 50%. Gebruik dit als indicatie, niet als absolute waarheid.</t>
        </is>
      </c>
    </row>
    <row r="9" ht="55" customHeight="1">
      <c r="A9" s="21" t="inlineStr">
        <is>
          <t>Prioriteitsscore</t>
        </is>
      </c>
      <c r="B9" s="9" t="inlineStr">
        <is>
          <t>Combinatie van invloed, belang, houding en betrokkenheidsniveau. Hoe hoger de score, hoe meer aandacht de stakeholder verdient.</t>
        </is>
      </c>
    </row>
    <row r="10" ht="55" customHeight="1">
      <c r="A10" s="21" t="inlineStr">
        <is>
          <t>Gebruik van het dashboard</t>
        </is>
      </c>
      <c r="B10" s="4" t="inlineStr">
        <is>
          <t>Het Dashboard-tabblad toont automatisch de belangrijkste kerncijfers en grafieken op basis van de gegevens in het tabblad Stakeholders. Er hoeft niets handmatig te worden ingevuld.</t>
        </is>
      </c>
    </row>
    <row r="11" ht="55" customHeight="1">
      <c r="A11" s="21" t="inlineStr">
        <is>
          <t>Actualisatie</t>
        </is>
      </c>
      <c r="B11" s="9" t="inlineStr">
        <is>
          <t>Werk het stakeholderoverzicht minimaal maandelijks bij, of direct na elk belangrijk stakeholdermoment (overleg, escalatie, wijziging van standpunt).</t>
        </is>
      </c>
    </row>
    <row r="12" ht="55" customHeight="1">
      <c r="A12" s="21" t="inlineStr">
        <is>
          <t>AVG / Privacy</t>
        </is>
      </c>
      <c r="B12" s="4" t="inlineStr">
        <is>
          <t>Verwerk in dit bestand alleen persoonsgegevens die noodzakelijk zijn voor de stakeholderanalyse. Deel dit bestand niet breder dan noodzakelijk en verwijder gegevens zodra deze niet meer nodig zijn.</t>
        </is>
      </c>
    </row>
  </sheetData>
  <mergeCells count="11">
    <mergeCell ref="A1:B1"/>
    <mergeCell ref="A3"/>
    <mergeCell ref="A4"/>
    <mergeCell ref="A5"/>
    <mergeCell ref="A6"/>
    <mergeCell ref="A7"/>
    <mergeCell ref="A8"/>
    <mergeCell ref="A9"/>
    <mergeCell ref="A10"/>
    <mergeCell ref="A11"/>
    <mergeCell ref="A1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2026-07-02T21:38:27Z</dcterms:created>
  <dcterms:modified xmlns:dcterms="http://purl.org/dc/terms/" xmlns:xsi="http://www.w3.org/2001/XMLSchema-instance" xsi:type="dcterms:W3CDTF">2026-07-02T21:38:27Z</dcterms:modified>
</cp:coreProperties>
</file>