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er &amp; Scenario's" sheetId="1" state="visible" r:id="rId1"/>
    <sheet xmlns:r="http://schemas.openxmlformats.org/officeDocument/2006/relationships" name="Aflossingsschema" sheetId="2" state="visible" r:id="rId2"/>
    <sheet xmlns:r="http://schemas.openxmlformats.org/officeDocument/2006/relationships" name="Dashboard" sheetId="3" state="visible" r:id="rId3"/>
    <sheet xmlns:r="http://schemas.openxmlformats.org/officeDocument/2006/relationships" name="Toelichting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&quot;€&quot; #.##0,00"/>
    <numFmt numFmtId="165" formatCode="0.0%"/>
    <numFmt numFmtId="166" formatCode="DD-MM-JJJJ"/>
  </numFmts>
  <fonts count="7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name val="Calibri"/>
      <b val="1"/>
      <sz val="11"/>
    </font>
    <font>
      <name val="Calibri"/>
      <sz val="11"/>
    </font>
    <font>
      <name val="Calibri"/>
      <b val="1"/>
      <color rgb="00FFFFFF"/>
      <sz val="11"/>
    </font>
    <font>
      <i val="1"/>
      <color rgb="006B7280"/>
      <sz val="10"/>
    </font>
    <font>
      <b val="1"/>
      <color rgb="00FFFFFF"/>
    </font>
  </fonts>
  <fills count="9">
    <fill>
      <patternFill/>
    </fill>
    <fill>
      <patternFill patternType="gray125"/>
    </fill>
    <fill>
      <patternFill patternType="solid">
        <fgColor rgb="00FFFBEB"/>
        <bgColor rgb="00FFFBEB"/>
      </patternFill>
    </fill>
    <fill>
      <patternFill patternType="solid">
        <fgColor rgb="00C8102E"/>
        <bgColor rgb="00C8102E"/>
      </patternFill>
    </fill>
    <fill>
      <patternFill patternType="solid">
        <fgColor rgb="00FFFFFF"/>
        <bgColor rgb="00FFFFFF"/>
      </patternFill>
    </fill>
    <fill>
      <patternFill patternType="solid">
        <fgColor rgb="000F766E"/>
        <bgColor rgb="000F766E"/>
      </patternFill>
    </fill>
    <fill>
      <patternFill patternType="solid">
        <fgColor rgb="00F8FAFC"/>
        <bgColor rgb="00F8FAFC"/>
      </patternFill>
    </fill>
    <fill>
      <patternFill patternType="solid">
        <fgColor rgb="0014B8A6"/>
        <bgColor rgb="0014B8A6"/>
      </patternFill>
    </fill>
    <fill>
      <patternFill patternType="solid">
        <fgColor rgb="00F0FDFA"/>
        <bgColor rgb="00F0FDFA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49">
    <xf numFmtId="0" fontId="0" fillId="0" borderId="0" pivotButton="0" quotePrefix="0" xfId="0"/>
    <xf numFmtId="0" fontId="1" fillId="0" borderId="0" pivotButton="0" quotePrefix="0" xfId="0"/>
    <xf numFmtId="0" fontId="3" fillId="0" borderId="1" pivotButton="0" quotePrefix="0" xfId="0"/>
    <xf numFmtId="0" fontId="3" fillId="2" borderId="0" pivotButton="0" quotePrefix="0" xfId="0"/>
    <xf numFmtId="0" fontId="5" fillId="0" borderId="1" pivotButton="0" quotePrefix="0" xfId="0"/>
    <xf numFmtId="0" fontId="4" fillId="3" borderId="1" pivotButton="0" quotePrefix="0" xfId="0"/>
    <xf numFmtId="0" fontId="0" fillId="3" borderId="1" pivotButton="0" quotePrefix="0" xfId="0"/>
    <xf numFmtId="164" fontId="3" fillId="2" borderId="1" pivotButton="0" quotePrefix="0" xfId="0"/>
    <xf numFmtId="165" fontId="3" fillId="2" borderId="1" pivotButton="0" quotePrefix="0" xfId="0"/>
    <xf numFmtId="166" fontId="3" fillId="2" borderId="1" pivotButton="0" quotePrefix="0" xfId="0"/>
    <xf numFmtId="0" fontId="3" fillId="2" borderId="1" pivotButton="0" quotePrefix="0" xfId="0"/>
    <xf numFmtId="0" fontId="3" fillId="3" borderId="1" pivotButton="0" quotePrefix="0" xfId="0"/>
    <xf numFmtId="0" fontId="5" fillId="3" borderId="1" pivotButton="0" quotePrefix="0" xfId="0"/>
    <xf numFmtId="164" fontId="0" fillId="4" borderId="1" pivotButton="0" quotePrefix="0" xfId="0"/>
    <xf numFmtId="0" fontId="0" fillId="4" borderId="1" pivotButton="0" quotePrefix="0" xfId="0"/>
    <xf numFmtId="0" fontId="4" fillId="5" borderId="1" applyAlignment="1" pivotButton="0" quotePrefix="0" xfId="0">
      <alignment horizontal="center" vertical="center"/>
    </xf>
    <xf numFmtId="1" fontId="3" fillId="4" borderId="1" applyAlignment="1" pivotButton="0" quotePrefix="0" xfId="0">
      <alignment horizontal="center" vertical="center"/>
    </xf>
    <xf numFmtId="166" fontId="3" fillId="4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left" vertical="center"/>
    </xf>
    <xf numFmtId="1" fontId="3" fillId="6" borderId="1" applyAlignment="1" pivotButton="0" quotePrefix="0" xfId="0">
      <alignment horizontal="center" vertical="center"/>
    </xf>
    <xf numFmtId="166" fontId="3" fillId="6" borderId="1" applyAlignment="1" pivotButton="0" quotePrefix="0" xfId="0">
      <alignment horizontal="center" vertical="center"/>
    </xf>
    <xf numFmtId="164" fontId="3" fillId="6" borderId="1" applyAlignment="1" pivotButton="0" quotePrefix="0" xfId="0">
      <alignment horizontal="center" vertical="center"/>
    </xf>
    <xf numFmtId="0" fontId="3" fillId="6" borderId="1" applyAlignment="1" pivotButton="0" quotePrefix="0" xfId="0">
      <alignment horizontal="left" vertical="center"/>
    </xf>
    <xf numFmtId="0" fontId="6" fillId="7" borderId="1" pivotButton="0" quotePrefix="0" xfId="0"/>
    <xf numFmtId="164" fontId="6" fillId="7" borderId="1" pivotButton="0" quotePrefix="0" xfId="0"/>
    <xf numFmtId="0" fontId="2" fillId="8" borderId="1" pivotButton="0" quotePrefix="0" xfId="0"/>
    <xf numFmtId="164" fontId="3" fillId="8" borderId="1" pivotButton="0" quotePrefix="0" xfId="0"/>
    <xf numFmtId="0" fontId="2" fillId="4" borderId="1" pivotButton="0" quotePrefix="0" xfId="0"/>
    <xf numFmtId="164" fontId="3" fillId="4" borderId="1" pivotButton="0" quotePrefix="0" xfId="0"/>
    <xf numFmtId="0" fontId="3" fillId="4" borderId="1" pivotButton="0" quotePrefix="0" xfId="0"/>
    <xf numFmtId="0" fontId="3" fillId="8" borderId="1" pivotButton="0" quotePrefix="0" xfId="0"/>
    <xf numFmtId="1" fontId="3" fillId="4" borderId="1" pivotButton="0" quotePrefix="0" xfId="0"/>
    <xf numFmtId="0" fontId="4" fillId="7" borderId="0" pivotButton="0" quotePrefix="0" xfId="0"/>
    <xf numFmtId="0" fontId="3" fillId="8" borderId="1" applyAlignment="1" pivotButton="0" quotePrefix="0" xfId="0">
      <alignment vertical="center" wrapText="1"/>
    </xf>
    <xf numFmtId="0" fontId="3" fillId="4" borderId="1" applyAlignment="1" pivotButton="0" quotePrefix="0" xfId="0">
      <alignment vertical="center" wrapText="1"/>
    </xf>
    <xf numFmtId="0" fontId="0" fillId="0" borderId="4" pivotButton="0" quotePrefix="0" xfId="0"/>
    <xf numFmtId="0" fontId="0" fillId="0" borderId="5" pivotButton="0" quotePrefix="0" xfId="0"/>
    <xf numFmtId="164" fontId="3" fillId="2" borderId="1" pivotButton="0" quotePrefix="0" xfId="0"/>
    <xf numFmtId="165" fontId="3" fillId="2" borderId="1" pivotButton="0" quotePrefix="0" xfId="0"/>
    <xf numFmtId="166" fontId="3" fillId="2" borderId="1" pivotButton="0" quotePrefix="0" xfId="0"/>
    <xf numFmtId="164" fontId="0" fillId="4" borderId="1" pivotButton="0" quotePrefix="0" xfId="0"/>
    <xf numFmtId="166" fontId="3" fillId="4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center" vertical="center"/>
    </xf>
    <xf numFmtId="166" fontId="3" fillId="6" borderId="1" applyAlignment="1" pivotButton="0" quotePrefix="0" xfId="0">
      <alignment horizontal="center" vertical="center"/>
    </xf>
    <xf numFmtId="164" fontId="3" fillId="6" borderId="1" applyAlignment="1" pivotButton="0" quotePrefix="0" xfId="0">
      <alignment horizontal="center" vertical="center"/>
    </xf>
    <xf numFmtId="164" fontId="6" fillId="7" borderId="1" pivotButton="0" quotePrefix="0" xfId="0"/>
    <xf numFmtId="164" fontId="3" fillId="8" borderId="1" pivotButton="0" quotePrefix="0" xfId="0"/>
    <xf numFmtId="164" fontId="3" fillId="4" borderId="1" pivotButton="0" quotePrefix="0" xfId="0"/>
  </cellXfs>
  <cellStyles count="1">
    <cellStyle name="Normal" xfId="0" builtinId="0" hidden="0"/>
  </cellStyles>
  <dxfs count="3">
    <dxf>
      <font>
        <b val="1"/>
        <color rgb="0016A34A"/>
      </font>
      <fill>
        <patternFill patternType="solid">
          <fgColor rgb="00DCFCE7"/>
          <bgColor rgb="00DCFCE7"/>
        </patternFill>
      </fill>
    </dxf>
    <dxf>
      <font>
        <b val="1"/>
        <color rgb="0016A34A"/>
      </font>
    </dxf>
    <dxf>
      <font>
        <b val="1"/>
        <color rgb="00DC2626"/>
      </font>
      <fill>
        <patternFill patternType="solid">
          <fgColor rgb="00FEE2E2"/>
          <b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Schuldverloop per maand (Beginschuld vs Eindsaldo)</a:t>
            </a:r>
          </a:p>
        </rich>
      </tx>
    </title>
    <plotArea>
      <lineChart>
        <grouping val="standard"/>
        <ser>
          <idx val="0"/>
          <order val="0"/>
          <tx>
            <strRef>
              <f>'Aflossingsschema'!C1</f>
            </strRef>
          </tx>
          <spPr>
            <a:ln xmlns:a="http://schemas.openxmlformats.org/drawingml/2006/main" w="20000">
              <a:solidFill>
                <a:srgbClr val="0F766E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'Aflossingsschema'!$B$2:$B$10</f>
            </numRef>
          </cat>
          <val>
            <numRef>
              <f>'Aflossingsschema'!$C$2:$C$10</f>
            </numRef>
          </val>
        </ser>
        <ser>
          <idx val="1"/>
          <order val="1"/>
          <tx>
            <strRef>
              <f>'Aflossingsschema'!H1</f>
            </strRef>
          </tx>
          <spPr>
            <a:ln xmlns:a="http://schemas.openxmlformats.org/drawingml/2006/main" w="20000">
              <a:solidFill>
                <a:srgbClr val="DC2626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'Aflossingsschema'!$B$2:$B$10</f>
            </numRef>
          </cat>
          <val>
            <numRef>
              <f>'Aflossingsschema'!$H$2:$H$10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Datum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Bedrag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Aflossing vs Rente per maand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'Aflossingsschema'!G1</f>
            </strRef>
          </tx>
          <spPr>
            <a:solidFill xmlns:a="http://schemas.openxmlformats.org/drawingml/2006/main">
              <a:srgbClr val="22C55E"/>
            </a:solidFill>
            <a:ln xmlns:a="http://schemas.openxmlformats.org/drawingml/2006/main">
              <a:prstDash val="solid"/>
            </a:ln>
          </spPr>
          <cat>
            <numRef>
              <f>'Aflossingsschema'!$A$2:$A$10</f>
            </numRef>
          </cat>
          <val>
            <numRef>
              <f>'Aflossingsschema'!$G$2:$G$10</f>
            </numRef>
          </val>
        </ser>
        <ser>
          <idx val="1"/>
          <order val="1"/>
          <tx>
            <strRef>
              <f>'Aflossingsschema'!D1</f>
            </strRef>
          </tx>
          <spPr>
            <a:solidFill xmlns:a="http://schemas.openxmlformats.org/drawingml/2006/main">
              <a:srgbClr val="DC2626"/>
            </a:solidFill>
            <a:ln xmlns:a="http://schemas.openxmlformats.org/drawingml/2006/main">
              <a:prstDash val="solid"/>
            </a:ln>
          </spPr>
          <cat>
            <numRef>
              <f>'Aflossingsschema'!$A$2:$A$10</f>
            </numRef>
          </cat>
          <val>
            <numRef>
              <f>'Aflossingsschema'!$D$2:$D$10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Maand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Bedrag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Verdeling totale betaling</a:t>
            </a:r>
          </a:p>
        </rich>
      </tx>
    </title>
    <plotArea>
      <pieChart>
        <varyColors val="1"/>
        <ser>
          <idx val="0"/>
          <order val="0"/>
          <tx>
            <strRef>
              <f>'Dashboard'!B14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'Dashboard'!$A$15:$A$16</f>
            </numRef>
          </cat>
          <val>
            <numRef>
              <f>'Dashboard'!$B$15:$B$16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3</col>
      <colOff>0</colOff>
      <row>3</row>
      <rowOff>0</rowOff>
    </from>
    <ext cx="576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3</col>
      <colOff>0</colOff>
      <row>22</row>
      <rowOff>0</rowOff>
    </from>
    <ext cx="576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0</col>
      <colOff>0</colOff>
      <row>18</row>
      <rowOff>0</rowOff>
    </from>
    <ext cx="4320000" cy="288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"/>
  <sheetViews>
    <sheetView workbookViewId="0">
      <selection activeCell="A1" sqref="A1"/>
    </sheetView>
  </sheetViews>
  <sheetFormatPr baseColWidth="8" defaultRowHeight="15"/>
  <cols>
    <col width="32" customWidth="1" min="1" max="1"/>
    <col width="22" customWidth="1" min="2" max="2"/>
    <col width="34" customWidth="1" min="3" max="3"/>
  </cols>
  <sheetData>
    <row r="1" ht="26" customHeight="1">
      <c r="A1" s="1" t="inlineStr">
        <is>
          <t>Studieschuld Aflossen Berekenen - Invoer &amp; Scenario's</t>
        </is>
      </c>
    </row>
    <row r="2">
      <c r="A2" s="2" t="inlineStr">
        <is>
          <t>Scenario voor:</t>
        </is>
      </c>
      <c r="B2" s="3" t="inlineStr">
        <is>
          <t>Sanne - Utrecht</t>
        </is>
      </c>
      <c r="C2" s="4" t="inlineStr">
        <is>
          <t>Voorbeeldscenario (DUO studieschuld)</t>
        </is>
      </c>
    </row>
    <row r="3"/>
    <row r="4">
      <c r="A4" s="5" t="inlineStr">
        <is>
          <t>Schuldgegevens</t>
        </is>
      </c>
      <c r="B4" s="36" t="n"/>
      <c r="C4" s="37" t="n"/>
    </row>
    <row r="5">
      <c r="A5" s="2" t="inlineStr">
        <is>
          <t>Startschuld</t>
        </is>
      </c>
      <c r="B5" s="38" t="n">
        <v>18500</v>
      </c>
      <c r="C5" s="4" t="inlineStr">
        <is>
          <t>€ (totale DUO-schuld)</t>
        </is>
      </c>
    </row>
    <row r="6">
      <c r="A6" s="2" t="inlineStr">
        <is>
          <t>Rentepercentage per jaar</t>
        </is>
      </c>
      <c r="B6" s="39" t="n">
        <v>0.026</v>
      </c>
      <c r="C6" s="4" t="inlineStr">
        <is>
          <t>% per jaar</t>
        </is>
      </c>
    </row>
    <row r="7">
      <c r="A7" s="2" t="inlineStr">
        <is>
          <t>Startdatum aflossing</t>
        </is>
      </c>
      <c r="B7" s="40" t="n">
        <v>46023</v>
      </c>
      <c r="C7" s="4" t="inlineStr">
        <is>
          <t>datum (DD-MM-JJJJ)</t>
        </is>
      </c>
    </row>
    <row r="8">
      <c r="A8" s="2" t="inlineStr">
        <is>
          <t>Looptijd in maanden</t>
        </is>
      </c>
      <c r="B8" s="10" t="n">
        <v>180</v>
      </c>
      <c r="C8" s="4" t="inlineStr">
        <is>
          <t>maanden (max. looptijd DUO)</t>
        </is>
      </c>
    </row>
    <row r="9"/>
    <row r="10">
      <c r="A10" s="11" t="inlineStr">
        <is>
          <t>Aflossingsinstellingen</t>
        </is>
      </c>
      <c r="B10" s="36" t="n"/>
      <c r="C10" s="37" t="n"/>
    </row>
    <row r="11">
      <c r="A11" s="2" t="inlineStr">
        <is>
          <t>Maandelijkse aflossing</t>
        </is>
      </c>
      <c r="B11" s="38" t="n">
        <v>150</v>
      </c>
      <c r="C11" s="4" t="inlineStr">
        <is>
          <t>€ per maand</t>
        </is>
      </c>
    </row>
    <row r="12">
      <c r="A12" s="2" t="inlineStr">
        <is>
          <t>Extra aflossing per maand</t>
        </is>
      </c>
      <c r="B12" s="38" t="n">
        <v>50</v>
      </c>
      <c r="C12" s="4" t="inlineStr">
        <is>
          <t>€ per maand (vrijwillig)</t>
        </is>
      </c>
    </row>
    <row r="13">
      <c r="A13" s="2" t="inlineStr">
        <is>
          <t>Vrijstellingsmaanden</t>
        </is>
      </c>
      <c r="B13" s="10" t="n">
        <v>0</v>
      </c>
      <c r="C13" s="4" t="inlineStr">
        <is>
          <t>aantal maanden zonder aflossing</t>
        </is>
      </c>
    </row>
    <row r="14"/>
    <row r="15">
      <c r="A15" s="11" t="inlineStr">
        <is>
          <t>Inkomensafhankelijke aflossing</t>
        </is>
      </c>
      <c r="B15" s="36" t="n"/>
      <c r="C15" s="37" t="n"/>
    </row>
    <row r="16">
      <c r="A16" s="2" t="inlineStr">
        <is>
          <t>Inkomensafhankelijk? (Ja/Nee)</t>
        </is>
      </c>
      <c r="B16" s="10" t="inlineStr">
        <is>
          <t>Nee</t>
        </is>
      </c>
      <c r="C16" s="4" t="inlineStr">
        <is>
          <t>Ja/Nee</t>
        </is>
      </c>
    </row>
    <row r="17">
      <c r="A17" s="2" t="inlineStr">
        <is>
          <t>Jaarlijks inkomen</t>
        </is>
      </c>
      <c r="B17" s="38" t="n">
        <v>38400</v>
      </c>
      <c r="C17" s="4" t="inlineStr">
        <is>
          <t>€ per jaar (bruto)</t>
        </is>
      </c>
    </row>
    <row r="18">
      <c r="A18" s="2" t="inlineStr">
        <is>
          <t>Draagkrachtpercentage</t>
        </is>
      </c>
      <c r="B18" s="39" t="n">
        <v>0.04</v>
      </c>
      <c r="C18" s="4" t="inlineStr">
        <is>
          <t>% van inkomen boven grens</t>
        </is>
      </c>
    </row>
    <row r="19"/>
    <row r="20">
      <c r="A20" s="11" t="inlineStr">
        <is>
          <t>Berekeningen</t>
        </is>
      </c>
      <c r="B20" s="36" t="n"/>
      <c r="C20" s="37" t="n"/>
    </row>
    <row r="21">
      <c r="A21" s="2" t="inlineStr">
        <is>
          <t>Inkomensafhankelijke extra aflossing</t>
        </is>
      </c>
      <c r="B21" s="41">
        <f>IF(B16="Ja",B17*B18,0)</f>
        <v/>
      </c>
      <c r="C21" s="4" t="inlineStr">
        <is>
          <t>€ per jaar</t>
        </is>
      </c>
    </row>
    <row r="22">
      <c r="A22" s="2" t="inlineStr">
        <is>
          <t>Totale maandelijkse aflossing</t>
        </is>
      </c>
      <c r="B22" s="41">
        <f>IFERROR(B11+B12,0)</f>
        <v/>
      </c>
      <c r="C22" s="4" t="inlineStr">
        <is>
          <t>€ per maand</t>
        </is>
      </c>
    </row>
    <row r="23">
      <c r="A23" s="2" t="inlineStr">
        <is>
          <t>Validatie invoer</t>
        </is>
      </c>
      <c r="B23" s="14">
        <f>IF(B5&gt;0,"Geldig","Controleer invoer")</f>
        <v/>
      </c>
      <c r="C23" s="4" t="inlineStr">
        <is>
          <t>status</t>
        </is>
      </c>
    </row>
    <row r="24"/>
    <row r="25">
      <c r="A25" s="11" t="inlineStr">
        <is>
          <t>Opmerking</t>
        </is>
      </c>
      <c r="B25" s="36" t="n"/>
      <c r="C25" s="37" t="n"/>
    </row>
    <row r="26">
      <c r="A26" s="2" t="inlineStr">
        <is>
          <t>Opmerking</t>
        </is>
      </c>
      <c r="B26" s="10" t="inlineStr">
        <is>
          <t>Voorbeeldscenario o.b.v. gemiddelde DUO-rente 2026. Pas cijfers aan naar eigen situatie.</t>
        </is>
      </c>
      <c r="C26" s="37" t="n"/>
    </row>
  </sheetData>
  <mergeCells count="7">
    <mergeCell ref="A1:C1"/>
    <mergeCell ref="A4:C4"/>
    <mergeCell ref="A10:C10"/>
    <mergeCell ref="A15:C15"/>
    <mergeCell ref="A20:C20"/>
    <mergeCell ref="A25:C25"/>
    <mergeCell ref="B26:C26"/>
  </mergeCells>
  <dataValidations count="1">
    <dataValidation sqref="B16" showErrorMessage="1" showInputMessage="1" allowBlank="0" type="list">
      <formula1>"Ja,Nee"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13" customWidth="1" min="2" max="2"/>
    <col width="15" customWidth="1" min="3" max="3"/>
    <col width="15" customWidth="1" min="4" max="4"/>
    <col width="14" customWidth="1" min="5" max="5"/>
    <col width="14" customWidth="1" min="6" max="6"/>
    <col width="15" customWidth="1" min="7" max="7"/>
    <col width="15" customWidth="1" min="8" max="8"/>
    <col width="14" customWidth="1" min="9" max="9"/>
  </cols>
  <sheetData>
    <row r="1" ht="22" customHeight="1">
      <c r="A1" s="15" t="inlineStr">
        <is>
          <t>Maand</t>
        </is>
      </c>
      <c r="B1" s="15" t="inlineStr">
        <is>
          <t>Datum</t>
        </is>
      </c>
      <c r="C1" s="15" t="inlineStr">
        <is>
          <t>Beginschuld</t>
        </is>
      </c>
      <c r="D1" s="15" t="inlineStr">
        <is>
          <t>Rente per maand</t>
        </is>
      </c>
      <c r="E1" s="15" t="inlineStr">
        <is>
          <t>Basisaflossing</t>
        </is>
      </c>
      <c r="F1" s="15" t="inlineStr">
        <is>
          <t>Extra aflossing</t>
        </is>
      </c>
      <c r="G1" s="15" t="inlineStr">
        <is>
          <t>Totale aflossing</t>
        </is>
      </c>
      <c r="H1" s="15" t="inlineStr">
        <is>
          <t>Eindsaldo</t>
        </is>
      </c>
      <c r="I1" s="15" t="inlineStr">
        <is>
          <t>Opmerking</t>
        </is>
      </c>
    </row>
    <row r="2">
      <c r="A2" s="16" t="n">
        <v>1</v>
      </c>
      <c r="B2" s="42">
        <f>'Invoer &amp; Scenario's'!$B$7</f>
        <v/>
      </c>
      <c r="C2" s="43">
        <f>'Invoer &amp; Scenario's'!$B$5</f>
        <v/>
      </c>
      <c r="D2" s="43">
        <f>IFERROR(C2*('Invoer &amp; Scenario's'!$B$6/12),0)</f>
        <v/>
      </c>
      <c r="E2" s="43">
        <f>IFERROR('Invoer &amp; Scenario's'!$B$11,0)</f>
        <v/>
      </c>
      <c r="F2" s="43">
        <f>IFERROR('Invoer &amp; Scenario's'!$B$12,0)</f>
        <v/>
      </c>
      <c r="G2" s="43">
        <f>SUM(E2:F2)</f>
        <v/>
      </c>
      <c r="H2" s="43">
        <f>MAX(C2+D2-G2,0)</f>
        <v/>
      </c>
      <c r="I2" s="19">
        <f>IF(H2=0,"Afgelost","")</f>
        <v/>
      </c>
    </row>
    <row r="3">
      <c r="A3" s="20">
        <f>A2+1</f>
        <v/>
      </c>
      <c r="B3" s="44">
        <f>EDATE(B2,1)</f>
        <v/>
      </c>
      <c r="C3" s="45">
        <f>H2</f>
        <v/>
      </c>
      <c r="D3" s="45">
        <f>IFERROR(C3*('Invoer &amp; Scenario's'!$B$6/12),0)</f>
        <v/>
      </c>
      <c r="E3" s="45">
        <f>IFERROR('Invoer &amp; Scenario's'!$B$11,0)</f>
        <v/>
      </c>
      <c r="F3" s="45">
        <f>IFERROR('Invoer &amp; Scenario's'!$B$12,0)</f>
        <v/>
      </c>
      <c r="G3" s="45">
        <f>SUM(E3:F3)</f>
        <v/>
      </c>
      <c r="H3" s="45">
        <f>MAX(C3+D3-G3,0)</f>
        <v/>
      </c>
      <c r="I3" s="23">
        <f>IF(H3=0,"Afgelost","")</f>
        <v/>
      </c>
    </row>
    <row r="4">
      <c r="A4" s="16">
        <f>A3+1</f>
        <v/>
      </c>
      <c r="B4" s="42">
        <f>EDATE(B3,1)</f>
        <v/>
      </c>
      <c r="C4" s="43">
        <f>H3</f>
        <v/>
      </c>
      <c r="D4" s="43">
        <f>IFERROR(C4*('Invoer &amp; Scenario's'!$B$6/12),0)</f>
        <v/>
      </c>
      <c r="E4" s="43">
        <f>IFERROR('Invoer &amp; Scenario's'!$B$11,0)</f>
        <v/>
      </c>
      <c r="F4" s="43">
        <f>IFERROR('Invoer &amp; Scenario's'!$B$12,0)</f>
        <v/>
      </c>
      <c r="G4" s="43">
        <f>SUM(E4:F4)</f>
        <v/>
      </c>
      <c r="H4" s="43">
        <f>MAX(C4+D4-G4,0)</f>
        <v/>
      </c>
      <c r="I4" s="19">
        <f>IF(H4=0,"Afgelost","")</f>
        <v/>
      </c>
    </row>
    <row r="5">
      <c r="A5" s="20">
        <f>A4+1</f>
        <v/>
      </c>
      <c r="B5" s="44">
        <f>EDATE(B4,1)</f>
        <v/>
      </c>
      <c r="C5" s="45">
        <f>H4</f>
        <v/>
      </c>
      <c r="D5" s="45">
        <f>IFERROR(C5*('Invoer &amp; Scenario's'!$B$6/12),0)</f>
        <v/>
      </c>
      <c r="E5" s="45">
        <f>IFERROR('Invoer &amp; Scenario's'!$B$11,0)</f>
        <v/>
      </c>
      <c r="F5" s="45">
        <f>IFERROR('Invoer &amp; Scenario's'!$B$12,0)</f>
        <v/>
      </c>
      <c r="G5" s="45">
        <f>SUM(E5:F5)</f>
        <v/>
      </c>
      <c r="H5" s="45">
        <f>MAX(C5+D5-G5,0)</f>
        <v/>
      </c>
      <c r="I5" s="23">
        <f>IF(H5=0,"Afgelost","")</f>
        <v/>
      </c>
    </row>
    <row r="6">
      <c r="A6" s="16">
        <f>A5+1</f>
        <v/>
      </c>
      <c r="B6" s="42">
        <f>EDATE(B5,1)</f>
        <v/>
      </c>
      <c r="C6" s="43">
        <f>H5</f>
        <v/>
      </c>
      <c r="D6" s="43">
        <f>IFERROR(C6*('Invoer &amp; Scenario's'!$B$6/12),0)</f>
        <v/>
      </c>
      <c r="E6" s="43">
        <f>IFERROR('Invoer &amp; Scenario's'!$B$11,0)</f>
        <v/>
      </c>
      <c r="F6" s="43">
        <f>IFERROR('Invoer &amp; Scenario's'!$B$12,0)</f>
        <v/>
      </c>
      <c r="G6" s="43">
        <f>SUM(E6:F6)</f>
        <v/>
      </c>
      <c r="H6" s="43">
        <f>MAX(C6+D6-G6,0)</f>
        <v/>
      </c>
      <c r="I6" s="19">
        <f>IF(H6=0,"Afgelost","")</f>
        <v/>
      </c>
    </row>
    <row r="7">
      <c r="A7" s="20">
        <f>A6+1</f>
        <v/>
      </c>
      <c r="B7" s="44">
        <f>EDATE(B6,1)</f>
        <v/>
      </c>
      <c r="C7" s="45">
        <f>H6</f>
        <v/>
      </c>
      <c r="D7" s="45">
        <f>IFERROR(C7*('Invoer &amp; Scenario's'!$B$6/12),0)</f>
        <v/>
      </c>
      <c r="E7" s="45">
        <f>IFERROR('Invoer &amp; Scenario's'!$B$11,0)</f>
        <v/>
      </c>
      <c r="F7" s="45">
        <f>IFERROR('Invoer &amp; Scenario's'!$B$12,0)</f>
        <v/>
      </c>
      <c r="G7" s="45">
        <f>SUM(E7:F7)</f>
        <v/>
      </c>
      <c r="H7" s="45">
        <f>MAX(C7+D7-G7,0)</f>
        <v/>
      </c>
      <c r="I7" s="23">
        <f>IF(H7=0,"Afgelost","")</f>
        <v/>
      </c>
    </row>
    <row r="8">
      <c r="A8" s="16">
        <f>A7+1</f>
        <v/>
      </c>
      <c r="B8" s="42">
        <f>EDATE(B7,1)</f>
        <v/>
      </c>
      <c r="C8" s="43">
        <f>H7</f>
        <v/>
      </c>
      <c r="D8" s="43">
        <f>IFERROR(C8*('Invoer &amp; Scenario's'!$B$6/12),0)</f>
        <v/>
      </c>
      <c r="E8" s="43">
        <f>IFERROR('Invoer &amp; Scenario's'!$B$11,0)</f>
        <v/>
      </c>
      <c r="F8" s="43">
        <f>IFERROR('Invoer &amp; Scenario's'!$B$12,0)</f>
        <v/>
      </c>
      <c r="G8" s="43">
        <f>SUM(E8:F8)</f>
        <v/>
      </c>
      <c r="H8" s="43">
        <f>MAX(C8+D8-G8,0)</f>
        <v/>
      </c>
      <c r="I8" s="19">
        <f>IF(H8=0,"Afgelost","")</f>
        <v/>
      </c>
    </row>
    <row r="9">
      <c r="A9" s="20">
        <f>A8+1</f>
        <v/>
      </c>
      <c r="B9" s="44">
        <f>EDATE(B8,1)</f>
        <v/>
      </c>
      <c r="C9" s="45">
        <f>H8</f>
        <v/>
      </c>
      <c r="D9" s="45">
        <f>IFERROR(C9*('Invoer &amp; Scenario's'!$B$6/12),0)</f>
        <v/>
      </c>
      <c r="E9" s="45">
        <f>IFERROR('Invoer &amp; Scenario's'!$B$11,0)</f>
        <v/>
      </c>
      <c r="F9" s="45">
        <f>IFERROR('Invoer &amp; Scenario's'!$B$12,0)</f>
        <v/>
      </c>
      <c r="G9" s="45">
        <f>SUM(E9:F9)</f>
        <v/>
      </c>
      <c r="H9" s="45">
        <f>MAX(C9+D9-G9,0)</f>
        <v/>
      </c>
      <c r="I9" s="23">
        <f>IF(H9=0,"Afgelost","")</f>
        <v/>
      </c>
    </row>
    <row r="10">
      <c r="A10" s="16">
        <f>A9+1</f>
        <v/>
      </c>
      <c r="B10" s="42">
        <f>EDATE(B9,1)</f>
        <v/>
      </c>
      <c r="C10" s="43">
        <f>H9</f>
        <v/>
      </c>
      <c r="D10" s="43">
        <f>IFERROR(C10*('Invoer &amp; Scenario's'!$B$6/12),0)</f>
        <v/>
      </c>
      <c r="E10" s="43">
        <f>IFERROR('Invoer &amp; Scenario's'!$B$11,0)</f>
        <v/>
      </c>
      <c r="F10" s="43">
        <f>IFERROR('Invoer &amp; Scenario's'!$B$12,0)</f>
        <v/>
      </c>
      <c r="G10" s="43">
        <f>SUM(E10:F10)</f>
        <v/>
      </c>
      <c r="H10" s="43">
        <f>MAX(C10+D10-G10,0)</f>
        <v/>
      </c>
      <c r="I10" s="19">
        <f>IF(H10=0,"Afgelost","")</f>
        <v/>
      </c>
    </row>
    <row r="11">
      <c r="A11" s="24" t="inlineStr">
        <is>
          <t>Totaal</t>
        </is>
      </c>
      <c r="B11" s="24" t="n"/>
      <c r="C11" s="24" t="n"/>
      <c r="D11" s="46">
        <f>SUM(D2:D10)</f>
        <v/>
      </c>
      <c r="E11" s="46">
        <f>SUM(E2:E10)</f>
        <v/>
      </c>
      <c r="F11" s="46">
        <f>SUM(F2:F10)</f>
        <v/>
      </c>
      <c r="G11" s="46">
        <f>SUM(G2:G10)</f>
        <v/>
      </c>
      <c r="H11" s="46">
        <f>H10</f>
        <v/>
      </c>
      <c r="I11" s="24" t="n"/>
    </row>
  </sheetData>
  <conditionalFormatting sqref="H2:H10">
    <cfRule type="expression" priority="1" dxfId="0" stopIfTrue="1">
      <formula>H2=0</formula>
    </cfRule>
  </conditionalFormatting>
  <conditionalFormatting sqref="G2:G10">
    <cfRule type="expression" priority="2" dxfId="1" stopIfTrue="0">
      <formula>G2&gt;0</formula>
    </cfRule>
  </conditionalFormatting>
  <conditionalFormatting sqref="C2:C10">
    <cfRule type="expression" priority="3" dxfId="2" stopIfTrue="1">
      <formula>C2&lt;=0</formula>
    </cfRule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32" customWidth="1" min="1" max="1"/>
    <col width="20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 ht="26" customHeight="1">
      <c r="A1" s="1" t="inlineStr">
        <is>
          <t>Dashboard - Studieschuld Aflossen</t>
        </is>
      </c>
    </row>
    <row r="2"/>
    <row r="3">
      <c r="A3" s="5" t="inlineStr">
        <is>
          <t>Kerncijfers (KPI's)</t>
        </is>
      </c>
      <c r="B3" s="36" t="n"/>
      <c r="C3" s="36" t="n"/>
      <c r="D3" s="37" t="n"/>
    </row>
    <row r="4">
      <c r="A4" s="26" t="inlineStr">
        <is>
          <t>Startschuld</t>
        </is>
      </c>
      <c r="B4" s="47">
        <f>'Invoer &amp; Scenario's'!B5</f>
        <v/>
      </c>
    </row>
    <row r="5">
      <c r="A5" s="28" t="inlineStr">
        <is>
          <t>Totale rente</t>
        </is>
      </c>
      <c r="B5" s="48">
        <f>SUM(Aflossingsschema!D2:D10)</f>
        <v/>
      </c>
    </row>
    <row r="6">
      <c r="A6" s="26" t="inlineStr">
        <is>
          <t>Totale aflossing</t>
        </is>
      </c>
      <c r="B6" s="47">
        <f>SUM(Aflossingsschema!G2:G10)</f>
        <v/>
      </c>
    </row>
    <row r="7">
      <c r="A7" s="28" t="inlineStr">
        <is>
          <t>Verwachte einddatum</t>
        </is>
      </c>
      <c r="B7" s="30">
        <f>IFERROR(TEXT(INDEX(Aflossingsschema!B2:B10,MATCH(0,Aflossingsschema!H2:H10,0)),"DD-MM-JJJJ"),"Nog niet afgelost")</f>
        <v/>
      </c>
    </row>
    <row r="8">
      <c r="A8" s="26" t="inlineStr">
        <is>
          <t>Aantal maanden tot aflossing</t>
        </is>
      </c>
      <c r="B8" s="31">
        <f>IFERROR(MATCH(0,Aflossingsschema!H2:H10,0),"Nog niet afgelost")</f>
        <v/>
      </c>
    </row>
    <row r="9">
      <c r="A9" s="28" t="inlineStr">
        <is>
          <t>Gemiddelde maandelijkse betaling</t>
        </is>
      </c>
      <c r="B9" s="48">
        <f>IFERROR(AVERAGE(Aflossingsschema!G2:G10),0)</f>
        <v/>
      </c>
    </row>
    <row r="10">
      <c r="A10" s="26" t="inlineStr">
        <is>
          <t>Restschuld na 12 maanden</t>
        </is>
      </c>
      <c r="B10" s="47">
        <f>IFERROR(INDEX(Aflossingsschema!H2:H10,12),"n.v.t. (looptijd &lt; 12 mnd)")</f>
        <v/>
      </c>
    </row>
    <row r="11">
      <c r="A11" s="28" t="inlineStr">
        <is>
          <t>Aantal maanden volledig afgelost</t>
        </is>
      </c>
      <c r="B11" s="32">
        <f>COUNTIF(Aflossingsschema!H2:H10,0)</f>
        <v/>
      </c>
    </row>
    <row r="12"/>
    <row r="13">
      <c r="A13" s="5" t="inlineStr">
        <is>
          <t>Verdeling totale betaling</t>
        </is>
      </c>
      <c r="B13" s="37" t="n"/>
      <c r="C13" s="6" t="n"/>
    </row>
    <row r="14">
      <c r="A14" s="33" t="inlineStr">
        <is>
          <t>Categorie</t>
        </is>
      </c>
      <c r="B14" s="33" t="inlineStr">
        <is>
          <t>Bedrag</t>
        </is>
      </c>
    </row>
    <row r="15">
      <c r="A15" s="14" t="inlineStr">
        <is>
          <t>Hoofdsom (aflossing)</t>
        </is>
      </c>
      <c r="B15" s="41">
        <f>IFERROR(B6-B5,0)</f>
        <v/>
      </c>
    </row>
    <row r="16">
      <c r="A16" s="14" t="inlineStr">
        <is>
          <t>Rente</t>
        </is>
      </c>
      <c r="B16" s="41">
        <f>B5</f>
        <v/>
      </c>
    </row>
  </sheetData>
  <mergeCells count="3">
    <mergeCell ref="A1:F1"/>
    <mergeCell ref="A3:D3"/>
    <mergeCell ref="A13:B13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90" customWidth="1" min="2" max="2"/>
  </cols>
  <sheetData>
    <row r="1" ht="26" customHeight="1">
      <c r="A1" s="1" t="inlineStr">
        <is>
          <t>Toelichting bij dit Excel-sjabloon</t>
        </is>
      </c>
    </row>
    <row r="2"/>
    <row r="3">
      <c r="A3" s="15" t="inlineStr">
        <is>
          <t>Onderwerp</t>
        </is>
      </c>
      <c r="B3" s="15" t="inlineStr">
        <is>
          <t>Uitleg</t>
        </is>
      </c>
    </row>
    <row r="4" ht="42" customHeight="1">
      <c r="A4" s="26" t="inlineStr">
        <is>
          <t>Doel van het sjabloon</t>
        </is>
      </c>
      <c r="B4" s="34" t="inlineStr">
        <is>
          <t>Dit sjabloon berekent hoe een studieschuld (DUO) wordt afgelost, inclusief rente, extra aflossingen en de invloed van inkomensafhankelijke aflossing.</t>
        </is>
      </c>
    </row>
    <row r="5" ht="42" customHeight="1">
      <c r="A5" s="28" t="inlineStr">
        <is>
          <t>Invoer &amp; Scenario's</t>
        </is>
      </c>
      <c r="B5" s="35" t="inlineStr">
        <is>
          <t>Vul hier de startschuld, rente, startdatum, looptijd en aflossingsbedragen in. Gele cellen (kolom B) zijn invoervelden. Gebruik de dropdown bij 'Inkomensafhankelijk?'.</t>
        </is>
      </c>
    </row>
    <row r="6" ht="42" customHeight="1">
      <c r="A6" s="26" t="inlineStr">
        <is>
          <t>Aflossingsschema</t>
        </is>
      </c>
      <c r="B6" s="34" t="inlineStr">
        <is>
          <t>Toont per maand het verloop van de schuld: beginschuld, rente, basis- en extra aflossing, totale aflossing en eindsaldo. Groen = afgelost/positief, rood = waarschuwing.</t>
        </is>
      </c>
    </row>
    <row r="7" ht="42" customHeight="1">
      <c r="A7" s="28" t="inlineStr">
        <is>
          <t>Dashboard</t>
        </is>
      </c>
      <c r="B7" s="35" t="inlineStr">
        <is>
          <t>Geeft een overzicht van de belangrijkste kengetallen (KPI's) en grafieken: schuldverloop, aflossing versus rente en de verdeling van de totale betaling.</t>
        </is>
      </c>
    </row>
    <row r="8" ht="42" customHeight="1">
      <c r="A8" s="26" t="inlineStr">
        <is>
          <t>Aanpassen aan eigen situatie</t>
        </is>
      </c>
      <c r="B8" s="34" t="inlineStr">
        <is>
          <t>Wijzig de gele invoercellen op het tabblad 'Invoer &amp; Scenario's'. Alle formules en grafieken worden automatisch bijgewerkt.</t>
        </is>
      </c>
    </row>
    <row r="9" ht="42" customHeight="1">
      <c r="A9" s="28" t="inlineStr">
        <is>
          <t>Let op</t>
        </is>
      </c>
      <c r="B9" s="35" t="inlineStr">
        <is>
          <t>Dit sjabloon is een indicatieve berekening en vervangt geen officieel overzicht van DUO. Raadpleeg altijd Mijn DUO voor de actuele stand van uw studieschuld.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2026-07-02T21:17:06Z</dcterms:created>
  <dcterms:modified xmlns:dcterms="http://purl.org/dc/terms/" xmlns:xsi="http://www.w3.org/2001/XMLSchema-instance" xsi:type="dcterms:W3CDTF">2026-07-02T21:17:06Z</dcterms:modified>
</cp:coreProperties>
</file>