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rhuisplan" sheetId="1" state="visible" r:id="rId1"/>
    <sheet xmlns:r="http://schemas.openxmlformats.org/officeDocument/2006/relationships" name="Budget &amp; Kosten" sheetId="2" state="visible" r:id="rId2"/>
    <sheet xmlns:r="http://schemas.openxmlformats.org/officeDocument/2006/relationships" name="Taken &amp; Verantwoordelijkheden" sheetId="3" state="visible" r:id="rId3"/>
    <sheet xmlns:r="http://schemas.openxmlformats.org/officeDocument/2006/relationships" name="Dashboard &amp; Instructies" sheetId="4" state="visible" r:id="rId4"/>
    <sheet xmlns:r="http://schemas.openxmlformats.org/officeDocument/2006/relationships" name="Toelichting" sheetId="5" state="visible" r:id="rId5"/>
  </sheets>
  <definedNames>
    <definedName name="_xlnm._FilterDatabase" localSheetId="0" hidden="1">'Verhuisplan'!$A$2:$Q$12</definedName>
    <definedName name="_xlnm._FilterDatabase" localSheetId="1" hidden="1">'Budget &amp; Kosten'!$A$2:$J$11</definedName>
    <definedName name="_xlnm._FilterDatabase" localSheetId="2" hidden="1">'Taken &amp; Verantwoordelijkheden'!$A$2:$L$12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-mm-yyyy"/>
    <numFmt numFmtId="165" formatCode="&quot;€&quot; #.##0,00"/>
    <numFmt numFmtId="166" formatCode="0&quot;%&quot;"/>
    <numFmt numFmtId="167" formatCode="0.0%"/>
  </numFmts>
  <fonts count="6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color rgb="00FFFFFF"/>
      <sz val="11"/>
    </font>
    <font>
      <b val="1"/>
    </font>
    <font>
      <b val="1"/>
      <color rgb="000F766E"/>
      <sz val="12"/>
    </font>
    <font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0F766E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6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4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167" fontId="0" fillId="4" borderId="1" applyAlignment="1" pivotButton="0" quotePrefix="0" xfId="0">
      <alignment horizontal="center" vertical="center" wrapText="1"/>
    </xf>
    <xf numFmtId="9" fontId="0" fillId="4" borderId="1" applyAlignment="1" pivotButton="0" quotePrefix="0" xfId="0">
      <alignment horizontal="center" vertical="center" wrapText="1"/>
    </xf>
    <xf numFmtId="167" fontId="0" fillId="0" borderId="1" applyAlignment="1" pivotButton="0" quotePrefix="0" xfId="0">
      <alignment horizontal="center" vertical="center" wrapText="1"/>
    </xf>
    <xf numFmtId="9" fontId="0" fillId="0" borderId="1" applyAlignment="1" pivotButton="0" quotePrefix="0" xfId="0">
      <alignment horizontal="center" vertical="center" wrapText="1"/>
    </xf>
    <xf numFmtId="0" fontId="3" fillId="6" borderId="1" pivotButton="0" quotePrefix="0" xfId="0"/>
    <xf numFmtId="165" fontId="3" fillId="6" borderId="1" pivotButton="0" quotePrefix="0" xfId="0"/>
    <xf numFmtId="167" fontId="3" fillId="6" borderId="1" pivotButton="0" quotePrefix="0" xfId="0"/>
    <xf numFmtId="0" fontId="0" fillId="6" borderId="1" pivotButton="0" quotePrefix="0" xfId="0"/>
    <xf numFmtId="0" fontId="3" fillId="0" borderId="0" pivotButton="0" quotePrefix="0" xfId="0"/>
    <xf numFmtId="167" fontId="0" fillId="0" borderId="0" pivotButton="0" quotePrefix="0" xfId="0"/>
    <xf numFmtId="164" fontId="0" fillId="3" borderId="1" applyAlignment="1" pivotButton="0" quotePrefix="0" xfId="0">
      <alignment horizontal="center" vertical="center" wrapText="1"/>
    </xf>
    <xf numFmtId="1" fontId="0" fillId="4" borderId="1" applyAlignment="1" pivotButton="0" quotePrefix="0" xfId="0">
      <alignment horizontal="center" vertical="center" wrapText="1"/>
    </xf>
    <xf numFmtId="1" fontId="0" fillId="0" borderId="1" applyAlignment="1" pivotButton="0" quotePrefix="0" xfId="0">
      <alignment horizontal="center" vertical="center" wrapText="1"/>
    </xf>
    <xf numFmtId="0" fontId="3" fillId="4" borderId="1" pivotButton="0" quotePrefix="0" xfId="0"/>
    <xf numFmtId="165" fontId="0" fillId="4" borderId="1" pivotButton="0" quotePrefix="0" xfId="0"/>
    <xf numFmtId="0" fontId="3" fillId="0" borderId="1" pivotButton="0" quotePrefix="0" xfId="0"/>
    <xf numFmtId="165" fontId="0" fillId="0" borderId="1" pivotButton="0" quotePrefix="0" xfId="0"/>
    <xf numFmtId="0" fontId="0" fillId="0" borderId="1" pivotButton="0" quotePrefix="0" xfId="0"/>
    <xf numFmtId="0" fontId="0" fillId="4" borderId="1" pivotButton="0" quotePrefix="0" xfId="0"/>
    <xf numFmtId="167" fontId="0" fillId="4" borderId="1" pivotButton="0" quotePrefix="0" xfId="0"/>
    <xf numFmtId="0" fontId="2" fillId="6" borderId="1" pivotButton="0" quotePrefix="0" xfId="0"/>
    <xf numFmtId="0" fontId="2" fillId="6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0" borderId="0" applyAlignment="1" pivotButton="0" quotePrefix="0" xfId="0">
      <alignment horizontal="left" vertical="center" wrapText="1"/>
    </xf>
    <xf numFmtId="0" fontId="2" fillId="5" borderId="1" pivotButton="0" quotePrefix="0" xfId="0"/>
    <xf numFmtId="0" fontId="2" fillId="5" borderId="0" pivotButton="0" quotePrefix="0" xfId="0"/>
    <xf numFmtId="164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167" fontId="0" fillId="4" borderId="1" applyAlignment="1" pivotButton="0" quotePrefix="0" xfId="0">
      <alignment horizontal="center" vertical="center" wrapText="1"/>
    </xf>
    <xf numFmtId="167" fontId="0" fillId="0" borderId="1" applyAlignment="1" pivotButton="0" quotePrefix="0" xfId="0">
      <alignment horizontal="center" vertical="center" wrapText="1"/>
    </xf>
    <xf numFmtId="165" fontId="3" fillId="6" borderId="1" pivotButton="0" quotePrefix="0" xfId="0"/>
    <xf numFmtId="167" fontId="3" fillId="6" borderId="1" pivotButton="0" quotePrefix="0" xfId="0"/>
    <xf numFmtId="167" fontId="0" fillId="0" borderId="0" pivotButton="0" quotePrefix="0" xfId="0"/>
    <xf numFmtId="164" fontId="0" fillId="3" borderId="1" applyAlignment="1" pivotButton="0" quotePrefix="0" xfId="0">
      <alignment horizontal="center" vertical="center" wrapText="1"/>
    </xf>
    <xf numFmtId="165" fontId="0" fillId="4" borderId="1" pivotButton="0" quotePrefix="0" xfId="0"/>
    <xf numFmtId="165" fontId="0" fillId="0" borderId="1" pivotButton="0" quotePrefix="0" xfId="0"/>
    <xf numFmtId="167" fontId="0" fillId="4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Begroot vs Werkelijk per kostencategorie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'Budget &amp; Kosten'!B2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'Budget &amp; Kosten'!$A$3:$A$11</f>
            </numRef>
          </cat>
          <val>
            <numRef>
              <f>'Budget &amp; Kosten'!$B$3:$B$11</f>
            </numRef>
          </val>
        </ser>
        <ser>
          <idx val="1"/>
          <order val="1"/>
          <tx>
            <strRef>
              <f>'Budget &amp; Kosten'!C2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'Budget &amp; Kosten'!$A$3:$A$11</f>
            </numRef>
          </cat>
          <val>
            <numRef>
              <f>'Budget &amp; Kosten'!$C$3:$C$11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Kostencategorie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Bedrag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Kostenverdeling per categorie (werkelijk)</a:t>
            </a:r>
          </a:p>
        </rich>
      </tx>
    </title>
    <plotArea>
      <pieChart>
        <varyColors val="1"/>
        <ser>
          <idx val="0"/>
          <order val="0"/>
          <tx>
            <strRef>
              <f>'Budget &amp; Kosten'!C2</f>
            </strRef>
          </tx>
          <spPr>
            <a:ln xmlns:a="http://schemas.openxmlformats.org/drawingml/2006/main">
              <a:prstDash val="solid"/>
            </a:ln>
          </spPr>
          <cat>
            <numRef>
              <f>'Budget &amp; Kosten'!$A$3:$A$11</f>
            </numRef>
          </cat>
          <val>
            <numRef>
              <f>'Budget &amp; Kosten'!$C$3:$C$11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Voortgang per taak (%)</a:t>
            </a:r>
          </a:p>
        </rich>
      </tx>
    </title>
    <plotArea>
      <lineChart>
        <grouping val="standard"/>
        <ser>
          <idx val="0"/>
          <order val="0"/>
          <tx>
            <strRef>
              <f>'Verhuisplan'!P2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'Verhuisplan'!$A$3:$A$12</f>
            </numRef>
          </cat>
          <val>
            <numRef>
              <f>'Verhuisplan'!$P$3:$P$12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Open vs Afgerond taken per team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 &amp; Instructies'!B19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 &amp; Instructies'!$A$20:$A$25</f>
            </numRef>
          </cat>
          <val>
            <numRef>
              <f>'Dashboard &amp; Instructies'!$B$20:$B$25</f>
            </numRef>
          </val>
        </ser>
        <ser>
          <idx val="1"/>
          <order val="1"/>
          <tx>
            <strRef>
              <f>'Dashboard &amp; Instructies'!C19</f>
            </strRef>
          </tx>
          <spPr>
            <a:solidFill xmlns:a="http://schemas.openxmlformats.org/drawingml/2006/main">
              <a:srgbClr val="F59E0B"/>
            </a:solidFill>
            <a:ln xmlns:a="http://schemas.openxmlformats.org/drawingml/2006/main">
              <a:prstDash val="solid"/>
            </a:ln>
          </spPr>
          <cat>
            <numRef>
              <f>'Dashboard &amp; Instructies'!$A$20:$A$25</f>
            </numRef>
          </cat>
          <val>
            <numRef>
              <f>'Dashboard &amp; Instructies'!$C$20:$C$25</f>
            </numRef>
          </val>
        </ser>
        <ser>
          <idx val="2"/>
          <order val="2"/>
          <tx>
            <strRef>
              <f>'Dashboard &amp; Instructies'!D19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 &amp; Instructies'!$A$20:$A$25</f>
            </numRef>
          </cat>
          <val>
            <numRef>
              <f>'Dashboard &amp; Instructies'!$D$20:$D$25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5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Kostenverdeling per categorie</a:t>
            </a:r>
          </a:p>
        </rich>
      </tx>
    </title>
    <plotArea>
      <pieChart>
        <varyColors val="1"/>
        <ser>
          <idx val="0"/>
          <order val="0"/>
          <tx>
            <strRef>
              <f>'Budget &amp; Kosten'!C2</f>
            </strRef>
          </tx>
          <spPr>
            <a:ln xmlns:a="http://schemas.openxmlformats.org/drawingml/2006/main">
              <a:prstDash val="solid"/>
            </a:ln>
          </spPr>
          <cat>
            <numRef>
              <f>'Budget &amp; Kosten'!$A$3:$A$11</f>
            </numRef>
          </cat>
          <val>
            <numRef>
              <f>'Budget &amp; Kosten'!$C$3:$C$11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Relationship Type="http://schemas.openxmlformats.org/officeDocument/2006/relationships/chart" Target="/xl/charts/chart4.xml" Id="rId2"/><Relationship Type="http://schemas.openxmlformats.org/officeDocument/2006/relationships/chart" Target="/xl/charts/chart5.xml" Id="rId3"/></Relationships>
</file>

<file path=xl/drawings/drawing1.xml><?xml version="1.0" encoding="utf-8"?>
<wsDr xmlns="http://schemas.openxmlformats.org/drawingml/2006/spreadsheetDrawing">
  <oneCellAnchor>
    <from>
      <col>11</col>
      <colOff>0</colOff>
      <row>1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11</col>
      <colOff>0</colOff>
      <row>19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3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18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18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5" customWidth="1" min="2" max="2"/>
    <col width="14" customWidth="1" min="3" max="3"/>
    <col width="32" customWidth="1" min="4" max="4"/>
    <col width="16" customWidth="1" min="5" max="5"/>
    <col width="14" customWidth="1" min="6" max="6"/>
    <col width="12" customWidth="1" min="7" max="7"/>
    <col width="12" customWidth="1" min="8" max="8"/>
    <col width="11" customWidth="1" min="9" max="9"/>
    <col width="11" customWidth="1" min="10" max="10"/>
    <col width="11" customWidth="1" min="11" max="11"/>
    <col width="13" customWidth="1" min="12" max="12"/>
    <col width="13" customWidth="1" min="13" max="13"/>
    <col width="14" customWidth="1" min="14" max="14"/>
    <col width="14" customWidth="1" min="15" max="15"/>
    <col width="12" customWidth="1" min="16" max="16"/>
    <col width="26" customWidth="1" min="17" max="17"/>
  </cols>
  <sheetData>
    <row r="1">
      <c r="A1" s="1" t="inlineStr">
        <is>
          <t>Verhuisplanning Bedrijf - Kernplanning per Taak</t>
        </is>
      </c>
    </row>
    <row r="2">
      <c r="A2" s="2" t="inlineStr">
        <is>
          <t>Taak-ID</t>
        </is>
      </c>
      <c r="B2" s="2" t="inlineStr">
        <is>
          <t>Fase</t>
        </is>
      </c>
      <c r="C2" s="2" t="inlineStr">
        <is>
          <t>Onderdeel</t>
        </is>
      </c>
      <c r="D2" s="2" t="inlineStr">
        <is>
          <t>Omschrijving</t>
        </is>
      </c>
      <c r="E2" s="2" t="inlineStr">
        <is>
          <t>Verantwoordelijke</t>
        </is>
      </c>
      <c r="F2" s="2" t="inlineStr">
        <is>
          <t>Afdeling</t>
        </is>
      </c>
      <c r="G2" s="2" t="inlineStr">
        <is>
          <t>Startdatum</t>
        </is>
      </c>
      <c r="H2" s="2" t="inlineStr">
        <is>
          <t>Einddatum</t>
        </is>
      </c>
      <c r="I2" s="2" t="inlineStr">
        <is>
          <t>Duur (dagen)</t>
        </is>
      </c>
      <c r="J2" s="2" t="inlineStr">
        <is>
          <t>Status</t>
        </is>
      </c>
      <c r="K2" s="2" t="inlineStr">
        <is>
          <t>Prioriteit</t>
        </is>
      </c>
      <c r="L2" s="2" t="inlineStr">
        <is>
          <t>Afhankelijk van</t>
        </is>
      </c>
      <c r="M2" s="2" t="inlineStr">
        <is>
          <t>Kostenraming</t>
        </is>
      </c>
      <c r="N2" s="2" t="inlineStr">
        <is>
          <t>Werkelijke kosten</t>
        </is>
      </c>
      <c r="O2" s="2" t="inlineStr">
        <is>
          <t>Budgetverschil</t>
        </is>
      </c>
      <c r="P2" s="2" t="inlineStr">
        <is>
          <t>Voortgang (%)</t>
        </is>
      </c>
      <c r="Q2" s="2" t="inlineStr">
        <is>
          <t>Opmerking</t>
        </is>
      </c>
    </row>
    <row r="3">
      <c r="A3" s="3" t="inlineStr">
        <is>
          <t>T01</t>
        </is>
      </c>
      <c r="B3" s="3" t="inlineStr">
        <is>
          <t>Voorbereiding</t>
        </is>
      </c>
      <c r="C3" s="3" t="inlineStr">
        <is>
          <t>IT</t>
        </is>
      </c>
      <c r="D3" s="4" t="inlineStr">
        <is>
          <t>IT-verhuizing werkplekken</t>
        </is>
      </c>
      <c r="E3" s="3" t="inlineStr">
        <is>
          <t>Daan</t>
        </is>
      </c>
      <c r="F3" s="3" t="inlineStr">
        <is>
          <t>IT</t>
        </is>
      </c>
      <c r="G3" s="42" t="n">
        <v>46027</v>
      </c>
      <c r="H3" s="42" t="n">
        <v>46042</v>
      </c>
      <c r="I3" s="3">
        <f>IF(AND(G3&lt;&gt;"",H3&lt;&gt;""),H3-G3+1,"")</f>
        <v/>
      </c>
      <c r="J3" s="6" t="inlineStr">
        <is>
          <t>Bezig</t>
        </is>
      </c>
      <c r="K3" s="3" t="inlineStr">
        <is>
          <t>Hoog</t>
        </is>
      </c>
      <c r="L3" s="3" t="inlineStr">
        <is>
          <t>-</t>
        </is>
      </c>
      <c r="M3" s="43" t="n">
        <v>8500</v>
      </c>
      <c r="N3" s="43" t="n">
        <v>8900</v>
      </c>
      <c r="O3" s="44">
        <f>IF(AND(M3&lt;&gt;"",N3&lt;&gt;""),N3-M3,"")</f>
        <v/>
      </c>
      <c r="P3" s="45">
        <f>IF(J3="Afgerond",100,IF(J3="Bezig",50,0))</f>
        <v/>
      </c>
      <c r="Q3" s="4" t="inlineStr">
        <is>
          <t>Extra laptops besteld</t>
        </is>
      </c>
    </row>
    <row r="4">
      <c r="A4" s="10" t="inlineStr">
        <is>
          <t>T02</t>
        </is>
      </c>
      <c r="B4" s="10" t="inlineStr">
        <is>
          <t>Voorbereiding</t>
        </is>
      </c>
      <c r="C4" s="10" t="inlineStr">
        <is>
          <t>Telecom</t>
        </is>
      </c>
      <c r="D4" s="11" t="inlineStr">
        <is>
          <t>Telecom en internet migratie</t>
        </is>
      </c>
      <c r="E4" s="10" t="inlineStr">
        <is>
          <t>Sanne</t>
        </is>
      </c>
      <c r="F4" s="10" t="inlineStr">
        <is>
          <t>IT</t>
        </is>
      </c>
      <c r="G4" s="46" t="n">
        <v>46032</v>
      </c>
      <c r="H4" s="46" t="n">
        <v>46047</v>
      </c>
      <c r="I4" s="10">
        <f>IF(AND(G4&lt;&gt;"",H4&lt;&gt;""),H4-G4+1,"")</f>
        <v/>
      </c>
      <c r="J4" s="6" t="inlineStr">
        <is>
          <t>Open</t>
        </is>
      </c>
      <c r="K4" s="10" t="inlineStr">
        <is>
          <t>Hoog</t>
        </is>
      </c>
      <c r="L4" s="10" t="inlineStr">
        <is>
          <t>T01</t>
        </is>
      </c>
      <c r="M4" s="43" t="n">
        <v>4200</v>
      </c>
      <c r="N4" s="43" t="n">
        <v>0</v>
      </c>
      <c r="O4" s="47">
        <f>IF(AND(M4&lt;&gt;"",N4&lt;&gt;""),N4-M4,"")</f>
        <v/>
      </c>
      <c r="P4" s="48">
        <f>IF(J4="Afgerond",100,IF(J4="Bezig",50,0))</f>
        <v/>
      </c>
      <c r="Q4" s="11" t="inlineStr">
        <is>
          <t>Wacht op leverancier</t>
        </is>
      </c>
    </row>
    <row r="5">
      <c r="A5" s="3" t="inlineStr">
        <is>
          <t>T03</t>
        </is>
      </c>
      <c r="B5" s="3" t="inlineStr">
        <is>
          <t>Inventarisatie</t>
        </is>
      </c>
      <c r="C5" s="3" t="inlineStr">
        <is>
          <t>Meubilair</t>
        </is>
      </c>
      <c r="D5" s="4" t="inlineStr">
        <is>
          <t>Meubilair inventariseren</t>
        </is>
      </c>
      <c r="E5" s="3" t="inlineStr">
        <is>
          <t>Emma</t>
        </is>
      </c>
      <c r="F5" s="3" t="inlineStr">
        <is>
          <t>Facilitair</t>
        </is>
      </c>
      <c r="G5" s="42" t="n">
        <v>46028</v>
      </c>
      <c r="H5" s="42" t="n">
        <v>46037</v>
      </c>
      <c r="I5" s="3">
        <f>IF(AND(G5&lt;&gt;"",H5&lt;&gt;""),H5-G5+1,"")</f>
        <v/>
      </c>
      <c r="J5" s="6" t="inlineStr">
        <is>
          <t>Afgerond</t>
        </is>
      </c>
      <c r="K5" s="3" t="inlineStr">
        <is>
          <t>Gemiddeld</t>
        </is>
      </c>
      <c r="L5" s="3" t="inlineStr">
        <is>
          <t>-</t>
        </is>
      </c>
      <c r="M5" s="43" t="n">
        <v>1200</v>
      </c>
      <c r="N5" s="43" t="n">
        <v>1150</v>
      </c>
      <c r="O5" s="44">
        <f>IF(AND(M5&lt;&gt;"",N5&lt;&gt;""),N5-M5,"")</f>
        <v/>
      </c>
      <c r="P5" s="45">
        <f>IF(J5="Afgerond",100,IF(J5="Bezig",50,0))</f>
        <v/>
      </c>
      <c r="Q5" s="4" t="inlineStr">
        <is>
          <t>Compleet</t>
        </is>
      </c>
    </row>
    <row r="6">
      <c r="A6" s="10" t="inlineStr">
        <is>
          <t>T04</t>
        </is>
      </c>
      <c r="B6" s="10" t="inlineStr">
        <is>
          <t>Contracten</t>
        </is>
      </c>
      <c r="C6" s="10" t="inlineStr">
        <is>
          <t>Huisvesting</t>
        </is>
      </c>
      <c r="D6" s="11" t="inlineStr">
        <is>
          <t>Contract opzegging oude locatie</t>
        </is>
      </c>
      <c r="E6" s="10" t="inlineStr">
        <is>
          <t>Lars</t>
        </is>
      </c>
      <c r="F6" s="10" t="inlineStr">
        <is>
          <t>Directie</t>
        </is>
      </c>
      <c r="G6" s="46" t="n">
        <v>46034</v>
      </c>
      <c r="H6" s="46" t="n">
        <v>46065</v>
      </c>
      <c r="I6" s="10">
        <f>IF(AND(G6&lt;&gt;"",H6&lt;&gt;""),H6-G6+1,"")</f>
        <v/>
      </c>
      <c r="J6" s="6" t="inlineStr">
        <is>
          <t>Bezig</t>
        </is>
      </c>
      <c r="K6" s="10" t="inlineStr">
        <is>
          <t>Hoog</t>
        </is>
      </c>
      <c r="L6" s="10" t="inlineStr">
        <is>
          <t>-</t>
        </is>
      </c>
      <c r="M6" s="43" t="n">
        <v>0</v>
      </c>
      <c r="N6" s="43" t="n">
        <v>0</v>
      </c>
      <c r="O6" s="47">
        <f>IF(AND(M6&lt;&gt;"",N6&lt;&gt;""),N6-M6,"")</f>
        <v/>
      </c>
      <c r="P6" s="48">
        <f>IF(J6="Afgerond",100,IF(J6="Bezig",50,0))</f>
        <v/>
      </c>
      <c r="Q6" s="11" t="inlineStr">
        <is>
          <t>Juridisch akkoord nodig</t>
        </is>
      </c>
    </row>
    <row r="7">
      <c r="A7" s="3" t="inlineStr">
        <is>
          <t>T05</t>
        </is>
      </c>
      <c r="B7" s="3" t="inlineStr">
        <is>
          <t>Beveiliging</t>
        </is>
      </c>
      <c r="C7" s="3" t="inlineStr">
        <is>
          <t>Toegang</t>
        </is>
      </c>
      <c r="D7" s="4" t="inlineStr">
        <is>
          <t>Sleutelbeheer en toegangspassen</t>
        </is>
      </c>
      <c r="E7" s="3" t="inlineStr">
        <is>
          <t>Sophie</t>
        </is>
      </c>
      <c r="F7" s="3" t="inlineStr">
        <is>
          <t>Facilitair</t>
        </is>
      </c>
      <c r="G7" s="42" t="n">
        <v>46054</v>
      </c>
      <c r="H7" s="42" t="n">
        <v>46063</v>
      </c>
      <c r="I7" s="3">
        <f>IF(AND(G7&lt;&gt;"",H7&lt;&gt;""),H7-G7+1,"")</f>
        <v/>
      </c>
      <c r="J7" s="6" t="inlineStr">
        <is>
          <t>Open</t>
        </is>
      </c>
      <c r="K7" s="3" t="inlineStr">
        <is>
          <t>Gemiddeld</t>
        </is>
      </c>
      <c r="L7" s="3" t="inlineStr">
        <is>
          <t>T04</t>
        </is>
      </c>
      <c r="M7" s="43" t="n">
        <v>950</v>
      </c>
      <c r="N7" s="43" t="n">
        <v>0</v>
      </c>
      <c r="O7" s="44">
        <f>IF(AND(M7&lt;&gt;"",N7&lt;&gt;""),N7-M7,"")</f>
        <v/>
      </c>
      <c r="P7" s="45">
        <f>IF(J7="Afgerond",100,IF(J7="Bezig",50,0))</f>
        <v/>
      </c>
      <c r="Q7" s="4" t="inlineStr">
        <is>
          <t>Offerte ontvangen</t>
        </is>
      </c>
    </row>
    <row r="8">
      <c r="A8" s="10" t="inlineStr">
        <is>
          <t>T06</t>
        </is>
      </c>
      <c r="B8" s="10" t="inlineStr">
        <is>
          <t>Logistiek</t>
        </is>
      </c>
      <c r="C8" s="10" t="inlineStr">
        <is>
          <t>Verhuizer</t>
        </is>
      </c>
      <c r="D8" s="11" t="inlineStr">
        <is>
          <t>Verhuisbedrijf selecteren</t>
        </is>
      </c>
      <c r="E8" s="10" t="inlineStr">
        <is>
          <t>Bram</t>
        </is>
      </c>
      <c r="F8" s="10" t="inlineStr">
        <is>
          <t>Facilitair</t>
        </is>
      </c>
      <c r="G8" s="46" t="n">
        <v>46025</v>
      </c>
      <c r="H8" s="46" t="n">
        <v>46039</v>
      </c>
      <c r="I8" s="10">
        <f>IF(AND(G8&lt;&gt;"",H8&lt;&gt;""),H8-G8+1,"")</f>
        <v/>
      </c>
      <c r="J8" s="6" t="inlineStr">
        <is>
          <t>Afgerond</t>
        </is>
      </c>
      <c r="K8" s="10" t="inlineStr">
        <is>
          <t>Hoog</t>
        </is>
      </c>
      <c r="L8" s="10" t="inlineStr">
        <is>
          <t>-</t>
        </is>
      </c>
      <c r="M8" s="43" t="n">
        <v>6000</v>
      </c>
      <c r="N8" s="43" t="n">
        <v>6250</v>
      </c>
      <c r="O8" s="47">
        <f>IF(AND(M8&lt;&gt;"",N8&lt;&gt;""),N8-M8,"")</f>
        <v/>
      </c>
      <c r="P8" s="48">
        <f>IF(J8="Afgerond",100,IF(J8="Bezig",50,0))</f>
        <v/>
      </c>
      <c r="Q8" s="11" t="inlineStr">
        <is>
          <t>Van Dijk gekozen</t>
        </is>
      </c>
    </row>
    <row r="9">
      <c r="A9" s="3" t="inlineStr">
        <is>
          <t>T07</t>
        </is>
      </c>
      <c r="B9" s="3" t="inlineStr">
        <is>
          <t>Communicatie</t>
        </is>
      </c>
      <c r="C9" s="3" t="inlineStr">
        <is>
          <t>Personeel</t>
        </is>
      </c>
      <c r="D9" s="4" t="inlineStr">
        <is>
          <t>Communicatie naar personeel</t>
        </is>
      </c>
      <c r="E9" s="3" t="inlineStr">
        <is>
          <t>Julia</t>
        </is>
      </c>
      <c r="F9" s="3" t="inlineStr">
        <is>
          <t>HR</t>
        </is>
      </c>
      <c r="G9" s="42" t="n">
        <v>46030</v>
      </c>
      <c r="H9" s="42" t="n">
        <v>46050</v>
      </c>
      <c r="I9" s="3">
        <f>IF(AND(G9&lt;&gt;"",H9&lt;&gt;""),H9-G9+1,"")</f>
        <v/>
      </c>
      <c r="J9" s="6" t="inlineStr">
        <is>
          <t>Bezig</t>
        </is>
      </c>
      <c r="K9" s="3" t="inlineStr">
        <is>
          <t>Gemiddeld</t>
        </is>
      </c>
      <c r="L9" s="3" t="inlineStr">
        <is>
          <t>-</t>
        </is>
      </c>
      <c r="M9" s="43" t="n">
        <v>500</v>
      </c>
      <c r="N9" s="43" t="n">
        <v>300</v>
      </c>
      <c r="O9" s="44">
        <f>IF(AND(M9&lt;&gt;"",N9&lt;&gt;""),N9-M9,"")</f>
        <v/>
      </c>
      <c r="P9" s="45">
        <f>IF(J9="Afgerond",100,IF(J9="Bezig",50,0))</f>
        <v/>
      </c>
      <c r="Q9" s="4" t="inlineStr">
        <is>
          <t>Nieuwsbrief verzonden</t>
        </is>
      </c>
    </row>
    <row r="10">
      <c r="A10" s="10" t="inlineStr">
        <is>
          <t>T08</t>
        </is>
      </c>
      <c r="B10" s="10" t="inlineStr">
        <is>
          <t>Administratie</t>
        </is>
      </c>
      <c r="C10" s="10" t="inlineStr">
        <is>
          <t>Registratie</t>
        </is>
      </c>
      <c r="D10" s="11" t="inlineStr">
        <is>
          <t>Bedrijfsadres wijzigen bij KVK/Belastingdienst</t>
        </is>
      </c>
      <c r="E10" s="10" t="inlineStr">
        <is>
          <t>Thijs</t>
        </is>
      </c>
      <c r="F10" s="10" t="inlineStr">
        <is>
          <t>Administratie</t>
        </is>
      </c>
      <c r="G10" s="46" t="n">
        <v>46068</v>
      </c>
      <c r="H10" s="46" t="n">
        <v>46073</v>
      </c>
      <c r="I10" s="10">
        <f>IF(AND(G10&lt;&gt;"",H10&lt;&gt;""),H10-G10+1,"")</f>
        <v/>
      </c>
      <c r="J10" s="6" t="inlineStr">
        <is>
          <t>Open</t>
        </is>
      </c>
      <c r="K10" s="10" t="inlineStr">
        <is>
          <t>Hoog</t>
        </is>
      </c>
      <c r="L10" s="10" t="inlineStr">
        <is>
          <t>T04</t>
        </is>
      </c>
      <c r="M10" s="43" t="n">
        <v>0</v>
      </c>
      <c r="N10" s="43" t="n">
        <v>0</v>
      </c>
      <c r="O10" s="47">
        <f>IF(AND(M10&lt;&gt;"",N10&lt;&gt;""),N10-M10,"")</f>
        <v/>
      </c>
      <c r="P10" s="48">
        <f>IF(J10="Afgerond",100,IF(J10="Bezig",50,0))</f>
        <v/>
      </c>
      <c r="Q10" s="11" t="inlineStr">
        <is>
          <t>Wacht op opzegging</t>
        </is>
      </c>
    </row>
    <row r="11">
      <c r="A11" s="3" t="inlineStr">
        <is>
          <t>T09</t>
        </is>
      </c>
      <c r="B11" s="3" t="inlineStr">
        <is>
          <t>Inrichting</t>
        </is>
      </c>
      <c r="C11" s="3" t="inlineStr">
        <is>
          <t>Vergaderruimtes</t>
        </is>
      </c>
      <c r="D11" s="4" t="inlineStr">
        <is>
          <t>Inrichting nieuwe vergaderruimtes</t>
        </is>
      </c>
      <c r="E11" s="3" t="inlineStr">
        <is>
          <t>Lieke</t>
        </is>
      </c>
      <c r="F11" s="3" t="inlineStr">
        <is>
          <t>Facilitair</t>
        </is>
      </c>
      <c r="G11" s="42" t="n">
        <v>46073</v>
      </c>
      <c r="H11" s="42" t="n">
        <v>46086</v>
      </c>
      <c r="I11" s="3">
        <f>IF(AND(G11&lt;&gt;"",H11&lt;&gt;""),H11-G11+1,"")</f>
        <v/>
      </c>
      <c r="J11" s="6" t="inlineStr">
        <is>
          <t>Open</t>
        </is>
      </c>
      <c r="K11" s="3" t="inlineStr">
        <is>
          <t>Gemiddeld</t>
        </is>
      </c>
      <c r="L11" s="3" t="inlineStr">
        <is>
          <t>T03</t>
        </is>
      </c>
      <c r="M11" s="43" t="n">
        <v>7200</v>
      </c>
      <c r="N11" s="43" t="n">
        <v>0</v>
      </c>
      <c r="O11" s="44">
        <f>IF(AND(M11&lt;&gt;"",N11&lt;&gt;""),N11-M11,"")</f>
        <v/>
      </c>
      <c r="P11" s="45">
        <f>IF(J11="Afgerond",100,IF(J11="Bezig",50,0))</f>
        <v/>
      </c>
      <c r="Q11" s="4" t="inlineStr">
        <is>
          <t>Ontwerp gereed</t>
        </is>
      </c>
    </row>
    <row r="12">
      <c r="A12" s="10" t="inlineStr">
        <is>
          <t>T10</t>
        </is>
      </c>
      <c r="B12" s="10" t="inlineStr">
        <is>
          <t>Administratie</t>
        </is>
      </c>
      <c r="C12" s="10" t="inlineStr">
        <is>
          <t>Facturatie</t>
        </is>
      </c>
      <c r="D12" s="11" t="inlineStr">
        <is>
          <t>Controle op e-factuur/leveranciersgegevens</t>
        </is>
      </c>
      <c r="E12" s="10" t="inlineStr">
        <is>
          <t>Ruben</t>
        </is>
      </c>
      <c r="F12" s="10" t="inlineStr">
        <is>
          <t>Financiën</t>
        </is>
      </c>
      <c r="G12" s="46" t="n">
        <v>46082</v>
      </c>
      <c r="H12" s="46" t="n">
        <v>46091</v>
      </c>
      <c r="I12" s="10">
        <f>IF(AND(G12&lt;&gt;"",H12&lt;&gt;""),H12-G12+1,"")</f>
        <v/>
      </c>
      <c r="J12" s="6" t="inlineStr">
        <is>
          <t>Open</t>
        </is>
      </c>
      <c r="K12" s="10" t="inlineStr">
        <is>
          <t>Laag</t>
        </is>
      </c>
      <c r="L12" s="10" t="inlineStr">
        <is>
          <t>-</t>
        </is>
      </c>
      <c r="M12" s="43" t="n">
        <v>300</v>
      </c>
      <c r="N12" s="43" t="n">
        <v>0</v>
      </c>
      <c r="O12" s="47">
        <f>IF(AND(M12&lt;&gt;"",N12&lt;&gt;""),N12-M12,"")</f>
        <v/>
      </c>
      <c r="P12" s="48">
        <f>IF(J12="Afgerond",100,IF(J12="Bezig",50,0))</f>
        <v/>
      </c>
      <c r="Q12" s="11" t="inlineStr">
        <is>
          <t>Nog te starten</t>
        </is>
      </c>
    </row>
  </sheetData>
  <autoFilter ref="A2:Q12"/>
  <mergeCells count="1">
    <mergeCell ref="A1:Q1"/>
  </mergeCells>
  <conditionalFormatting sqref="O3:O12">
    <cfRule type="expression" priority="1" dxfId="0" stopIfTrue="1">
      <formula>O3&lt;0</formula>
    </cfRule>
  </conditionalFormatting>
  <conditionalFormatting sqref="J3:J12">
    <cfRule type="expression" priority="2" dxfId="1" stopIfTrue="1">
      <formula>J3="Afgerond"</formula>
    </cfRule>
  </conditionalFormatting>
  <dataValidations count="2">
    <dataValidation sqref="J3:J12" showErrorMessage="1" showInputMessage="1" allowBlank="1" type="list">
      <formula1>"Open,Bezig,Afgerond"</formula1>
    </dataValidation>
    <dataValidation sqref="K3:K12" showErrorMessage="1" showInputMessage="1" allowBlank="1" type="list">
      <formula1>"Hoog,Gemiddeld,Laag"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3" customWidth="1" min="4" max="4"/>
    <col width="12" customWidth="1" min="5" max="5"/>
    <col width="11" customWidth="1" min="6" max="6"/>
    <col width="13" customWidth="1" min="7" max="7"/>
    <col width="15" customWidth="1" min="8" max="8"/>
    <col width="22" customWidth="1" min="9" max="9"/>
    <col width="15" customWidth="1" min="10" max="10"/>
  </cols>
  <sheetData>
    <row r="1">
      <c r="A1" s="1" t="inlineStr">
        <is>
          <t>Budget &amp; Kosten - Overzicht Verhuiskosten</t>
        </is>
      </c>
    </row>
    <row r="2">
      <c r="A2" s="15" t="inlineStr">
        <is>
          <t>Kostencategorie</t>
        </is>
      </c>
      <c r="B2" s="15" t="inlineStr">
        <is>
          <t>Begroot bedrag</t>
        </is>
      </c>
      <c r="C2" s="15" t="inlineStr">
        <is>
          <t>Werkelijk bedrag</t>
        </is>
      </c>
      <c r="D2" s="15" t="inlineStr">
        <is>
          <t>Verschil</t>
        </is>
      </c>
      <c r="E2" s="15" t="inlineStr">
        <is>
          <t>Afwijking %</t>
        </is>
      </c>
      <c r="F2" s="15" t="inlineStr">
        <is>
          <t>BTW-tarief</t>
        </is>
      </c>
      <c r="G2" s="15" t="inlineStr">
        <is>
          <t>BTW-bedrag</t>
        </is>
      </c>
      <c r="H2" s="15" t="inlineStr">
        <is>
          <t>Totaal incl. btw</t>
        </is>
      </c>
      <c r="I2" s="15" t="inlineStr">
        <is>
          <t>Leverancier</t>
        </is>
      </c>
      <c r="J2" s="15" t="inlineStr">
        <is>
          <t>Betalingsstatus</t>
        </is>
      </c>
    </row>
    <row r="3">
      <c r="A3" s="4" t="inlineStr">
        <is>
          <t>IT &amp; Telecom</t>
        </is>
      </c>
      <c r="B3" s="43" t="n">
        <v>15000</v>
      </c>
      <c r="C3" s="43" t="n">
        <v>15800</v>
      </c>
      <c r="D3" s="44">
        <f>C3-B3</f>
        <v/>
      </c>
      <c r="E3" s="49">
        <f>IFERROR(D3/B3,0)</f>
        <v/>
      </c>
      <c r="F3" s="17" t="n">
        <v>0.21</v>
      </c>
      <c r="G3" s="44">
        <f>C3*F3</f>
        <v/>
      </c>
      <c r="H3" s="44">
        <f>C3+G3</f>
        <v/>
      </c>
      <c r="I3" s="3" t="inlineStr">
        <is>
          <t>KPN Zakelijk</t>
        </is>
      </c>
      <c r="J3" s="6" t="inlineStr">
        <is>
          <t>Betaald</t>
        </is>
      </c>
    </row>
    <row r="4">
      <c r="A4" s="11" t="inlineStr">
        <is>
          <t>Meubilair</t>
        </is>
      </c>
      <c r="B4" s="43" t="n">
        <v>12000</v>
      </c>
      <c r="C4" s="43" t="n">
        <v>11500</v>
      </c>
      <c r="D4" s="47">
        <f>C4-B4</f>
        <v/>
      </c>
      <c r="E4" s="50">
        <f>IFERROR(D4/B4,0)</f>
        <v/>
      </c>
      <c r="F4" s="19" t="n">
        <v>0.21</v>
      </c>
      <c r="G4" s="47">
        <f>C4*F4</f>
        <v/>
      </c>
      <c r="H4" s="47">
        <f>C4+G4</f>
        <v/>
      </c>
      <c r="I4" s="10" t="inlineStr">
        <is>
          <t>Ahrend</t>
        </is>
      </c>
      <c r="J4" s="6" t="inlineStr">
        <is>
          <t>Betaald</t>
        </is>
      </c>
    </row>
    <row r="5">
      <c r="A5" s="4" t="inlineStr">
        <is>
          <t>Verhuisbedrijf</t>
        </is>
      </c>
      <c r="B5" s="43" t="n">
        <v>6000</v>
      </c>
      <c r="C5" s="43" t="n">
        <v>6250</v>
      </c>
      <c r="D5" s="44">
        <f>C5-B5</f>
        <v/>
      </c>
      <c r="E5" s="49">
        <f>IFERROR(D5/B5,0)</f>
        <v/>
      </c>
      <c r="F5" s="17" t="n">
        <v>0.21</v>
      </c>
      <c r="G5" s="44">
        <f>C5*F5</f>
        <v/>
      </c>
      <c r="H5" s="44">
        <f>C5+G5</f>
        <v/>
      </c>
      <c r="I5" s="3" t="inlineStr">
        <is>
          <t>Van Dijk Verhuizingen</t>
        </is>
      </c>
      <c r="J5" s="6" t="inlineStr">
        <is>
          <t>Betaald</t>
        </is>
      </c>
    </row>
    <row r="6">
      <c r="A6" s="11" t="inlineStr">
        <is>
          <t>Beveiliging/Toegang</t>
        </is>
      </c>
      <c r="B6" s="43" t="n">
        <v>950</v>
      </c>
      <c r="C6" s="43" t="n">
        <v>0</v>
      </c>
      <c r="D6" s="47">
        <f>C6-B6</f>
        <v/>
      </c>
      <c r="E6" s="50">
        <f>IFERROR(D6/B6,0)</f>
        <v/>
      </c>
      <c r="F6" s="19" t="n">
        <v>0.21</v>
      </c>
      <c r="G6" s="47">
        <f>C6*F6</f>
        <v/>
      </c>
      <c r="H6" s="47">
        <f>C6+G6</f>
        <v/>
      </c>
      <c r="I6" s="10" t="inlineStr">
        <is>
          <t>SecurTech</t>
        </is>
      </c>
      <c r="J6" s="6" t="inlineStr">
        <is>
          <t>Open</t>
        </is>
      </c>
    </row>
    <row r="7">
      <c r="A7" s="4" t="inlineStr">
        <is>
          <t>Verbouwing/Inrichting</t>
        </is>
      </c>
      <c r="B7" s="43" t="n">
        <v>18000</v>
      </c>
      <c r="C7" s="43" t="n">
        <v>4200</v>
      </c>
      <c r="D7" s="44">
        <f>C7-B7</f>
        <v/>
      </c>
      <c r="E7" s="49">
        <f>IFERROR(D7/B7,0)</f>
        <v/>
      </c>
      <c r="F7" s="17" t="n">
        <v>0.21</v>
      </c>
      <c r="G7" s="44">
        <f>C7*F7</f>
        <v/>
      </c>
      <c r="H7" s="44">
        <f>C7+G7</f>
        <v/>
      </c>
      <c r="I7" s="3" t="inlineStr">
        <is>
          <t>BouwPro Eindhoven</t>
        </is>
      </c>
      <c r="J7" s="6" t="inlineStr">
        <is>
          <t>Deels betaald</t>
        </is>
      </c>
    </row>
    <row r="8">
      <c r="A8" s="11" t="inlineStr">
        <is>
          <t>Communicatie/Personeel</t>
        </is>
      </c>
      <c r="B8" s="43" t="n">
        <v>500</v>
      </c>
      <c r="C8" s="43" t="n">
        <v>300</v>
      </c>
      <c r="D8" s="47">
        <f>C8-B8</f>
        <v/>
      </c>
      <c r="E8" s="50">
        <f>IFERROR(D8/B8,0)</f>
        <v/>
      </c>
      <c r="F8" s="19" t="n">
        <v>0.21</v>
      </c>
      <c r="G8" s="47">
        <f>C8*F8</f>
        <v/>
      </c>
      <c r="H8" s="47">
        <f>C8+G8</f>
        <v/>
      </c>
      <c r="I8" s="10" t="inlineStr">
        <is>
          <t>Interne dienst</t>
        </is>
      </c>
      <c r="J8" s="6" t="inlineStr">
        <is>
          <t>Betaald</t>
        </is>
      </c>
    </row>
    <row r="9">
      <c r="A9" s="4" t="inlineStr">
        <is>
          <t>Administratie/Registratie</t>
        </is>
      </c>
      <c r="B9" s="43" t="n">
        <v>300</v>
      </c>
      <c r="C9" s="43" t="n">
        <v>0</v>
      </c>
      <c r="D9" s="44">
        <f>C9-B9</f>
        <v/>
      </c>
      <c r="E9" s="49">
        <f>IFERROR(D9/B9,0)</f>
        <v/>
      </c>
      <c r="F9" s="17" t="n">
        <v>0.21</v>
      </c>
      <c r="G9" s="44">
        <f>C9*F9</f>
        <v/>
      </c>
      <c r="H9" s="44">
        <f>C9+G9</f>
        <v/>
      </c>
      <c r="I9" s="3" t="inlineStr">
        <is>
          <t>n.v.t.</t>
        </is>
      </c>
      <c r="J9" s="6" t="inlineStr">
        <is>
          <t>Open</t>
        </is>
      </c>
    </row>
    <row r="10">
      <c r="A10" s="11" t="inlineStr">
        <is>
          <t>Schoonmaak oplevering</t>
        </is>
      </c>
      <c r="B10" s="43" t="n">
        <v>1500</v>
      </c>
      <c r="C10" s="43" t="n">
        <v>0</v>
      </c>
      <c r="D10" s="47">
        <f>C10-B10</f>
        <v/>
      </c>
      <c r="E10" s="50">
        <f>IFERROR(D10/B10,0)</f>
        <v/>
      </c>
      <c r="F10" s="19" t="n">
        <v>0.21</v>
      </c>
      <c r="G10" s="47">
        <f>C10*F10</f>
        <v/>
      </c>
      <c r="H10" s="47">
        <f>C10+G10</f>
        <v/>
      </c>
      <c r="I10" s="10" t="inlineStr">
        <is>
          <t>CleanFacility</t>
        </is>
      </c>
      <c r="J10" s="6" t="inlineStr">
        <is>
          <t>Open</t>
        </is>
      </c>
    </row>
    <row r="11">
      <c r="A11" s="4" t="inlineStr">
        <is>
          <t>Onvoorzien/Reserve</t>
        </is>
      </c>
      <c r="B11" s="43" t="n">
        <v>3000</v>
      </c>
      <c r="C11" s="43" t="n">
        <v>800</v>
      </c>
      <c r="D11" s="44">
        <f>C11-B11</f>
        <v/>
      </c>
      <c r="E11" s="49">
        <f>IFERROR(D11/B11,0)</f>
        <v/>
      </c>
      <c r="F11" s="17" t="n">
        <v>0.21</v>
      </c>
      <c r="G11" s="44">
        <f>C11*F11</f>
        <v/>
      </c>
      <c r="H11" s="44">
        <f>C11+G11</f>
        <v/>
      </c>
      <c r="I11" s="3" t="inlineStr">
        <is>
          <t>n.v.t.</t>
        </is>
      </c>
      <c r="J11" s="6" t="inlineStr">
        <is>
          <t>Deels betaald</t>
        </is>
      </c>
    </row>
    <row r="12">
      <c r="A12" s="20" t="inlineStr">
        <is>
          <t>TOTAAL</t>
        </is>
      </c>
      <c r="B12" s="51">
        <f>SUM(B3:B11)</f>
        <v/>
      </c>
      <c r="C12" s="51">
        <f>SUM(C3:C11)</f>
        <v/>
      </c>
      <c r="D12" s="51">
        <f>SUM(D3:D11)</f>
        <v/>
      </c>
      <c r="E12" s="52">
        <f>AVERAGE(E3:E11)</f>
        <v/>
      </c>
      <c r="F12" s="23" t="n"/>
      <c r="G12" s="51">
        <f>SUM(G3:G11)</f>
        <v/>
      </c>
      <c r="H12" s="51">
        <f>SUM(H3:H11)</f>
        <v/>
      </c>
      <c r="I12" s="23" t="n"/>
      <c r="J12" s="23" t="n"/>
    </row>
    <row r="13"/>
    <row r="14">
      <c r="A14" s="24" t="inlineStr">
        <is>
          <t>Aantal open betalingen:</t>
        </is>
      </c>
      <c r="B14">
        <f>COUNTIF(J3:J11,"Open")</f>
        <v/>
      </c>
    </row>
    <row r="15">
      <c r="A15" s="24" t="inlineStr">
        <is>
          <t>Gemiddelde afwijking %:</t>
        </is>
      </c>
      <c r="B15" s="53">
        <f>AVERAGE(E3:E11)</f>
        <v/>
      </c>
    </row>
  </sheetData>
  <autoFilter ref="A2:J11"/>
  <mergeCells count="1">
    <mergeCell ref="A1:J1"/>
  </mergeCells>
  <conditionalFormatting sqref="D3:D11">
    <cfRule type="expression" priority="1" dxfId="0" stopIfTrue="1">
      <formula>D3&lt;0</formula>
    </cfRule>
  </conditionalFormatting>
  <dataValidations count="1">
    <dataValidation sqref="J3:J11" showErrorMessage="1" showInputMessage="1" allowBlank="1" type="list">
      <formula1>"Betaald,Deels betaald,Open"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28" customWidth="1" min="2" max="2"/>
    <col width="12" customWidth="1" min="3" max="3"/>
    <col width="14" customWidth="1" min="4" max="4"/>
    <col width="12" customWidth="1" min="5" max="5"/>
    <col width="11" customWidth="1" min="6" max="6"/>
    <col width="12" customWidth="1" min="7" max="7"/>
    <col width="32" customWidth="1" min="8" max="8"/>
    <col width="14" customWidth="1" min="9" max="9"/>
    <col width="14" customWidth="1" min="10" max="10"/>
    <col width="11" customWidth="1" min="11" max="11"/>
    <col width="12" customWidth="1" min="12" max="12"/>
  </cols>
  <sheetData>
    <row r="1">
      <c r="A1" s="1" t="inlineStr">
        <is>
          <t>Taken &amp; Verantwoordelijkheden - Verhuisacties</t>
        </is>
      </c>
    </row>
    <row r="2">
      <c r="A2" s="15" t="inlineStr">
        <is>
          <t>Taak-ID</t>
        </is>
      </c>
      <c r="B2" s="15" t="inlineStr">
        <is>
          <t>Taak</t>
        </is>
      </c>
      <c r="C2" s="15" t="inlineStr">
        <is>
          <t>Eigenaar</t>
        </is>
      </c>
      <c r="D2" s="15" t="inlineStr">
        <is>
          <t>Team</t>
        </is>
      </c>
      <c r="E2" s="15" t="inlineStr">
        <is>
          <t>Deadline</t>
        </is>
      </c>
      <c r="F2" s="15" t="inlineStr">
        <is>
          <t>Status</t>
        </is>
      </c>
      <c r="G2" s="15" t="inlineStr">
        <is>
          <t>Voltooid op</t>
        </is>
      </c>
      <c r="H2" s="15" t="inlineStr">
        <is>
          <t>Omschrijving</t>
        </is>
      </c>
      <c r="I2" s="15" t="inlineStr">
        <is>
          <t>Escalatie nodig</t>
        </is>
      </c>
      <c r="J2" s="15" t="inlineStr">
        <is>
          <t>Afhankelijkheid</t>
        </is>
      </c>
      <c r="K2" s="15" t="inlineStr">
        <is>
          <t>Prioriteit</t>
        </is>
      </c>
      <c r="L2" s="15" t="inlineStr">
        <is>
          <t>Vervaldagen</t>
        </is>
      </c>
    </row>
    <row r="3">
      <c r="A3" s="3" t="inlineStr">
        <is>
          <t>TK01</t>
        </is>
      </c>
      <c r="B3" s="4" t="inlineStr">
        <is>
          <t>IT-werkplekken inrichten</t>
        </is>
      </c>
      <c r="C3" s="6" t="inlineStr">
        <is>
          <t>Daan</t>
        </is>
      </c>
      <c r="D3" s="3" t="inlineStr">
        <is>
          <t>IT</t>
        </is>
      </c>
      <c r="E3" s="54" t="n">
        <v>46042</v>
      </c>
      <c r="F3" s="6" t="inlineStr">
        <is>
          <t>Bezig</t>
        </is>
      </c>
      <c r="G3" s="42" t="n"/>
      <c r="H3" s="4" t="inlineStr">
        <is>
          <t>Laptops en schermen installeren op nieuwe locatie</t>
        </is>
      </c>
      <c r="I3" s="3">
        <f>IF(AND(F3&lt;&gt;"Afgerond",L3&lt;&gt;"",L3&lt;0),"Ja","Nee")</f>
        <v/>
      </c>
      <c r="J3" s="3" t="inlineStr">
        <is>
          <t>-</t>
        </is>
      </c>
      <c r="K3" s="3" t="inlineStr">
        <is>
          <t>Hoog</t>
        </is>
      </c>
      <c r="L3" s="27">
        <f>IF(E3&lt;&gt;"",E3-TODAY(),"")</f>
        <v/>
      </c>
    </row>
    <row r="4">
      <c r="A4" s="10" t="inlineStr">
        <is>
          <t>TK02</t>
        </is>
      </c>
      <c r="B4" s="11" t="inlineStr">
        <is>
          <t>Telecom migratie uitvoeren</t>
        </is>
      </c>
      <c r="C4" s="6" t="inlineStr">
        <is>
          <t>Sanne</t>
        </is>
      </c>
      <c r="D4" s="10" t="inlineStr">
        <is>
          <t>IT</t>
        </is>
      </c>
      <c r="E4" s="54" t="n">
        <v>46047</v>
      </c>
      <c r="F4" s="6" t="inlineStr">
        <is>
          <t>Open</t>
        </is>
      </c>
      <c r="G4" s="46" t="n"/>
      <c r="H4" s="11" t="inlineStr">
        <is>
          <t>Internet en telefonie overzetten</t>
        </is>
      </c>
      <c r="I4" s="10">
        <f>IF(AND(F4&lt;&gt;"Afgerond",L4&lt;&gt;"",L4&lt;0),"Ja","Nee")</f>
        <v/>
      </c>
      <c r="J4" s="10" t="inlineStr">
        <is>
          <t>TK01</t>
        </is>
      </c>
      <c r="K4" s="10" t="inlineStr">
        <is>
          <t>Hoog</t>
        </is>
      </c>
      <c r="L4" s="28">
        <f>IF(E4&lt;&gt;"",E4-TODAY(),"")</f>
        <v/>
      </c>
    </row>
    <row r="5">
      <c r="A5" s="3" t="inlineStr">
        <is>
          <t>TK03</t>
        </is>
      </c>
      <c r="B5" s="4" t="inlineStr">
        <is>
          <t>Meubilair inventariseren</t>
        </is>
      </c>
      <c r="C5" s="6" t="inlineStr">
        <is>
          <t>Emma</t>
        </is>
      </c>
      <c r="D5" s="3" t="inlineStr">
        <is>
          <t>Facilitair</t>
        </is>
      </c>
      <c r="E5" s="54" t="n">
        <v>46037</v>
      </c>
      <c r="F5" s="6" t="inlineStr">
        <is>
          <t>Afgerond</t>
        </is>
      </c>
      <c r="G5" s="42" t="n">
        <v>46036</v>
      </c>
      <c r="H5" s="4" t="inlineStr">
        <is>
          <t>Overzicht huidig meubilair maken</t>
        </is>
      </c>
      <c r="I5" s="3">
        <f>IF(AND(F5&lt;&gt;"Afgerond",L5&lt;&gt;"",L5&lt;0),"Ja","Nee")</f>
        <v/>
      </c>
      <c r="J5" s="3" t="inlineStr">
        <is>
          <t>-</t>
        </is>
      </c>
      <c r="K5" s="3" t="inlineStr">
        <is>
          <t>Gemiddeld</t>
        </is>
      </c>
      <c r="L5" s="27">
        <f>IF(E5&lt;&gt;"",E5-TODAY(),"")</f>
        <v/>
      </c>
    </row>
    <row r="6">
      <c r="A6" s="10" t="inlineStr">
        <is>
          <t>TK04</t>
        </is>
      </c>
      <c r="B6" s="11" t="inlineStr">
        <is>
          <t>Contract oude locatie opzeggen</t>
        </is>
      </c>
      <c r="C6" s="6" t="inlineStr">
        <is>
          <t>Lars</t>
        </is>
      </c>
      <c r="D6" s="10" t="inlineStr">
        <is>
          <t>Directie</t>
        </is>
      </c>
      <c r="E6" s="54" t="n">
        <v>46065</v>
      </c>
      <c r="F6" s="6" t="inlineStr">
        <is>
          <t>Bezig</t>
        </is>
      </c>
      <c r="G6" s="46" t="n"/>
      <c r="H6" s="11" t="inlineStr">
        <is>
          <t>Huurcontract tijdig opzeggen</t>
        </is>
      </c>
      <c r="I6" s="10">
        <f>IF(AND(F6&lt;&gt;"Afgerond",L6&lt;&gt;"",L6&lt;0),"Ja","Nee")</f>
        <v/>
      </c>
      <c r="J6" s="10" t="inlineStr">
        <is>
          <t>-</t>
        </is>
      </c>
      <c r="K6" s="10" t="inlineStr">
        <is>
          <t>Hoog</t>
        </is>
      </c>
      <c r="L6" s="28">
        <f>IF(E6&lt;&gt;"",E6-TODAY(),"")</f>
        <v/>
      </c>
    </row>
    <row r="7">
      <c r="A7" s="3" t="inlineStr">
        <is>
          <t>TK05</t>
        </is>
      </c>
      <c r="B7" s="4" t="inlineStr">
        <is>
          <t>Toegangspassen regelen</t>
        </is>
      </c>
      <c r="C7" s="6" t="inlineStr">
        <is>
          <t>Sophie</t>
        </is>
      </c>
      <c r="D7" s="3" t="inlineStr">
        <is>
          <t>Facilitair</t>
        </is>
      </c>
      <c r="E7" s="54" t="n">
        <v>46063</v>
      </c>
      <c r="F7" s="6" t="inlineStr">
        <is>
          <t>Open</t>
        </is>
      </c>
      <c r="G7" s="42" t="n"/>
      <c r="H7" s="4" t="inlineStr">
        <is>
          <t>Nieuwe passen en sleutels laten maken</t>
        </is>
      </c>
      <c r="I7" s="3">
        <f>IF(AND(F7&lt;&gt;"Afgerond",L7&lt;&gt;"",L7&lt;0),"Ja","Nee")</f>
        <v/>
      </c>
      <c r="J7" s="3" t="inlineStr">
        <is>
          <t>TK04</t>
        </is>
      </c>
      <c r="K7" s="3" t="inlineStr">
        <is>
          <t>Gemiddeld</t>
        </is>
      </c>
      <c r="L7" s="27">
        <f>IF(E7&lt;&gt;"",E7-TODAY(),"")</f>
        <v/>
      </c>
    </row>
    <row r="8">
      <c r="A8" s="10" t="inlineStr">
        <is>
          <t>TK06</t>
        </is>
      </c>
      <c r="B8" s="11" t="inlineStr">
        <is>
          <t>Verhuisbedrijf contracteren</t>
        </is>
      </c>
      <c r="C8" s="6" t="inlineStr">
        <is>
          <t>Bram</t>
        </is>
      </c>
      <c r="D8" s="10" t="inlineStr">
        <is>
          <t>Facilitair</t>
        </is>
      </c>
      <c r="E8" s="54" t="n">
        <v>46039</v>
      </c>
      <c r="F8" s="6" t="inlineStr">
        <is>
          <t>Afgerond</t>
        </is>
      </c>
      <c r="G8" s="46" t="n">
        <v>46038</v>
      </c>
      <c r="H8" s="11" t="inlineStr">
        <is>
          <t>Offertes vergelijken en contract tekenen</t>
        </is>
      </c>
      <c r="I8" s="10">
        <f>IF(AND(F8&lt;&gt;"Afgerond",L8&lt;&gt;"",L8&lt;0),"Ja","Nee")</f>
        <v/>
      </c>
      <c r="J8" s="10" t="inlineStr">
        <is>
          <t>-</t>
        </is>
      </c>
      <c r="K8" s="10" t="inlineStr">
        <is>
          <t>Hoog</t>
        </is>
      </c>
      <c r="L8" s="28">
        <f>IF(E8&lt;&gt;"",E8-TODAY(),"")</f>
        <v/>
      </c>
    </row>
    <row r="9">
      <c r="A9" s="3" t="inlineStr">
        <is>
          <t>TK07</t>
        </is>
      </c>
      <c r="B9" s="4" t="inlineStr">
        <is>
          <t>Personeel informeren</t>
        </is>
      </c>
      <c r="C9" s="6" t="inlineStr">
        <is>
          <t>Julia</t>
        </is>
      </c>
      <c r="D9" s="3" t="inlineStr">
        <is>
          <t>HR</t>
        </is>
      </c>
      <c r="E9" s="54" t="n">
        <v>46050</v>
      </c>
      <c r="F9" s="6" t="inlineStr">
        <is>
          <t>Bezig</t>
        </is>
      </c>
      <c r="G9" s="42" t="n"/>
      <c r="H9" s="4" t="inlineStr">
        <is>
          <t>Nieuwsbrief en intranetbericht versturen</t>
        </is>
      </c>
      <c r="I9" s="3">
        <f>IF(AND(F9&lt;&gt;"Afgerond",L9&lt;&gt;"",L9&lt;0),"Ja","Nee")</f>
        <v/>
      </c>
      <c r="J9" s="3" t="inlineStr">
        <is>
          <t>-</t>
        </is>
      </c>
      <c r="K9" s="3" t="inlineStr">
        <is>
          <t>Gemiddeld</t>
        </is>
      </c>
      <c r="L9" s="27">
        <f>IF(E9&lt;&gt;"",E9-TODAY(),"")</f>
        <v/>
      </c>
    </row>
    <row r="10">
      <c r="A10" s="10" t="inlineStr">
        <is>
          <t>TK08</t>
        </is>
      </c>
      <c r="B10" s="11" t="inlineStr">
        <is>
          <t>Adreswijziging doorgeven</t>
        </is>
      </c>
      <c r="C10" s="6" t="inlineStr">
        <is>
          <t>Thijs</t>
        </is>
      </c>
      <c r="D10" s="10" t="inlineStr">
        <is>
          <t>Administratie</t>
        </is>
      </c>
      <c r="E10" s="54" t="n">
        <v>46073</v>
      </c>
      <c r="F10" s="6" t="inlineStr">
        <is>
          <t>Open</t>
        </is>
      </c>
      <c r="G10" s="46" t="n"/>
      <c r="H10" s="11" t="inlineStr">
        <is>
          <t>KVK en Belastingdienst informeren</t>
        </is>
      </c>
      <c r="I10" s="10">
        <f>IF(AND(F10&lt;&gt;"Afgerond",L10&lt;&gt;"",L10&lt;0),"Ja","Nee")</f>
        <v/>
      </c>
      <c r="J10" s="10" t="inlineStr">
        <is>
          <t>TK04</t>
        </is>
      </c>
      <c r="K10" s="10" t="inlineStr">
        <is>
          <t>Hoog</t>
        </is>
      </c>
      <c r="L10" s="28">
        <f>IF(E10&lt;&gt;"",E10-TODAY(),"")</f>
        <v/>
      </c>
    </row>
    <row r="11">
      <c r="A11" s="3" t="inlineStr">
        <is>
          <t>TK09</t>
        </is>
      </c>
      <c r="B11" s="4" t="inlineStr">
        <is>
          <t>Vergaderruimtes inrichten</t>
        </is>
      </c>
      <c r="C11" s="6" t="inlineStr">
        <is>
          <t>Lieke</t>
        </is>
      </c>
      <c r="D11" s="3" t="inlineStr">
        <is>
          <t>Facilitair</t>
        </is>
      </c>
      <c r="E11" s="54" t="n">
        <v>46086</v>
      </c>
      <c r="F11" s="6" t="inlineStr">
        <is>
          <t>Open</t>
        </is>
      </c>
      <c r="G11" s="42" t="n"/>
      <c r="H11" s="4" t="inlineStr">
        <is>
          <t>Meubilair en AV-apparatuur plaatsen</t>
        </is>
      </c>
      <c r="I11" s="3">
        <f>IF(AND(F11&lt;&gt;"Afgerond",L11&lt;&gt;"",L11&lt;0),"Ja","Nee")</f>
        <v/>
      </c>
      <c r="J11" s="3" t="inlineStr">
        <is>
          <t>TK03</t>
        </is>
      </c>
      <c r="K11" s="3" t="inlineStr">
        <is>
          <t>Gemiddeld</t>
        </is>
      </c>
      <c r="L11" s="27">
        <f>IF(E11&lt;&gt;"",E11-TODAY(),"")</f>
        <v/>
      </c>
    </row>
    <row r="12">
      <c r="A12" s="10" t="inlineStr">
        <is>
          <t>TK10</t>
        </is>
      </c>
      <c r="B12" s="11" t="inlineStr">
        <is>
          <t>Leveranciersgegevens controleren</t>
        </is>
      </c>
      <c r="C12" s="6" t="inlineStr">
        <is>
          <t>Ruben</t>
        </is>
      </c>
      <c r="D12" s="10" t="inlineStr">
        <is>
          <t>Financiën</t>
        </is>
      </c>
      <c r="E12" s="54" t="n">
        <v>46091</v>
      </c>
      <c r="F12" s="6" t="inlineStr">
        <is>
          <t>Open</t>
        </is>
      </c>
      <c r="G12" s="46" t="n"/>
      <c r="H12" s="11" t="inlineStr">
        <is>
          <t>E-facturatie en NAW-gegevens checken</t>
        </is>
      </c>
      <c r="I12" s="10">
        <f>IF(AND(F12&lt;&gt;"Afgerond",L12&lt;&gt;"",L12&lt;0),"Ja","Nee")</f>
        <v/>
      </c>
      <c r="J12" s="10" t="inlineStr">
        <is>
          <t>-</t>
        </is>
      </c>
      <c r="K12" s="10" t="inlineStr">
        <is>
          <t>Laag</t>
        </is>
      </c>
      <c r="L12" s="28">
        <f>IF(E12&lt;&gt;"",E12-TODAY(),"")</f>
        <v/>
      </c>
    </row>
    <row r="13"/>
    <row r="14">
      <c r="A14" s="24" t="inlineStr">
        <is>
          <t>Aantal Open:</t>
        </is>
      </c>
      <c r="B14">
        <f>COUNTIF(F3:F12,"Open")</f>
        <v/>
      </c>
    </row>
    <row r="15">
      <c r="A15" s="24" t="inlineStr">
        <is>
          <t>Aantal Bezig:</t>
        </is>
      </c>
      <c r="B15">
        <f>COUNTIF(F3:F12,"Bezig")</f>
        <v/>
      </c>
    </row>
    <row r="16">
      <c r="A16" s="24" t="inlineStr">
        <is>
          <t>Aantal Afgerond:</t>
        </is>
      </c>
      <c r="B16">
        <f>COUNTIF(F3:F12,"Afgerond")</f>
        <v/>
      </c>
    </row>
  </sheetData>
  <autoFilter ref="A2:L12"/>
  <mergeCells count="1">
    <mergeCell ref="A1:L1"/>
  </mergeCells>
  <conditionalFormatting sqref="L3:L12">
    <cfRule type="expression" priority="1" dxfId="0" stopIfTrue="1">
      <formula>L3&lt;0</formula>
    </cfRule>
  </conditionalFormatting>
  <conditionalFormatting sqref="F3:F12">
    <cfRule type="expression" priority="2" dxfId="1" stopIfTrue="1">
      <formula>F3="Afgerond"</formula>
    </cfRule>
  </conditionalFormatting>
  <dataValidations count="2">
    <dataValidation sqref="F3:F12" showErrorMessage="1" showInputMessage="1" allowBlank="1" type="list">
      <formula1>"Open,Bezig,Afgerond"</formula1>
    </dataValidation>
    <dataValidation sqref="K3:K12" showErrorMessage="1" showInputMessage="1" allowBlank="1" type="list">
      <formula1>"Hoog,Gemiddeld,Laag"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4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</cols>
  <sheetData>
    <row r="1">
      <c r="A1" s="1" t="inlineStr">
        <is>
          <t>Dashboard - Verhuisplanning Bedrijf</t>
        </is>
      </c>
    </row>
    <row r="2"/>
    <row r="3">
      <c r="A3" s="15" t="inlineStr">
        <is>
          <t>KPI</t>
        </is>
      </c>
      <c r="B3" s="15" t="inlineStr">
        <is>
          <t>Waarde</t>
        </is>
      </c>
    </row>
    <row r="4">
      <c r="A4" s="29" t="inlineStr">
        <is>
          <t>Totaal budget</t>
        </is>
      </c>
      <c r="B4" s="55">
        <f>SUM('Budget &amp; Kosten'!B3:B11)</f>
        <v/>
      </c>
    </row>
    <row r="5">
      <c r="A5" s="31" t="inlineStr">
        <is>
          <t>Totaal werkelijke kosten</t>
        </is>
      </c>
      <c r="B5" s="56">
        <f>SUM('Budget &amp; Kosten'!C3:C11)</f>
        <v/>
      </c>
    </row>
    <row r="6">
      <c r="A6" s="29" t="inlineStr">
        <is>
          <t>Budgetafwijking</t>
        </is>
      </c>
      <c r="B6" s="55">
        <f>B5-B4</f>
        <v/>
      </c>
    </row>
    <row r="7">
      <c r="A7" s="31" t="inlineStr">
        <is>
          <t>Aantal afgeronde taken</t>
        </is>
      </c>
      <c r="B7" s="33">
        <f>COUNTIF('Taken &amp; Verantwoordelijkheden'!F3:F12,"Afgerond")</f>
        <v/>
      </c>
    </row>
    <row r="8">
      <c r="A8" s="29" t="inlineStr">
        <is>
          <t>Aantal open taken</t>
        </is>
      </c>
      <c r="B8" s="34">
        <f>COUNTIF('Taken &amp; Verantwoordelijkheden'!F3:F12,"Open")</f>
        <v/>
      </c>
    </row>
    <row r="9">
      <c r="A9" s="31" t="inlineStr">
        <is>
          <t>Totaal aantal taken</t>
        </is>
      </c>
      <c r="B9" s="33">
        <f>COUNTA('Taken &amp; Verantwoordelijkheden'!A3:A12)</f>
        <v/>
      </c>
    </row>
    <row r="10">
      <c r="A10" s="29" t="inlineStr">
        <is>
          <t>% voortgang</t>
        </is>
      </c>
      <c r="B10" s="57">
        <f>IFERROR(B7/B9,0)</f>
        <v/>
      </c>
    </row>
    <row r="11"/>
    <row r="12"/>
    <row r="13"/>
    <row r="14"/>
    <row r="15"/>
    <row r="16"/>
    <row r="17"/>
    <row r="18"/>
    <row r="19">
      <c r="A19" s="36" t="inlineStr">
        <is>
          <t>Team</t>
        </is>
      </c>
      <c r="B19" s="37" t="inlineStr">
        <is>
          <t>Open</t>
        </is>
      </c>
      <c r="C19" s="37" t="inlineStr">
        <is>
          <t>Bezig</t>
        </is>
      </c>
      <c r="D19" s="37" t="inlineStr">
        <is>
          <t>Afgerond</t>
        </is>
      </c>
    </row>
    <row r="20">
      <c r="A20" s="34" t="inlineStr">
        <is>
          <t>IT</t>
        </is>
      </c>
      <c r="B20" s="34">
        <f>COUNTIFS('Taken &amp; Verantwoordelijkheden'!D3:D12,A20,'Taken &amp; Verantwoordelijkheden'!F3:F12,"Open")</f>
        <v/>
      </c>
      <c r="C20" s="34">
        <f>COUNTIFS('Taken &amp; Verantwoordelijkheden'!D3:D12,A20,'Taken &amp; Verantwoordelijkheden'!F3:F12,"Bezig")</f>
        <v/>
      </c>
      <c r="D20" s="34">
        <f>COUNTIFS('Taken &amp; Verantwoordelijkheden'!D3:D12,A20,'Taken &amp; Verantwoordelijkheden'!F3:F12,"Afgerond")</f>
        <v/>
      </c>
    </row>
    <row r="21">
      <c r="A21" s="33" t="inlineStr">
        <is>
          <t>Facilitair</t>
        </is>
      </c>
      <c r="B21" s="33">
        <f>COUNTIFS('Taken &amp; Verantwoordelijkheden'!D3:D12,A21,'Taken &amp; Verantwoordelijkheden'!F3:F12,"Open")</f>
        <v/>
      </c>
      <c r="C21" s="33">
        <f>COUNTIFS('Taken &amp; Verantwoordelijkheden'!D3:D12,A21,'Taken &amp; Verantwoordelijkheden'!F3:F12,"Bezig")</f>
        <v/>
      </c>
      <c r="D21" s="33">
        <f>COUNTIFS('Taken &amp; Verantwoordelijkheden'!D3:D12,A21,'Taken &amp; Verantwoordelijkheden'!F3:F12,"Afgerond")</f>
        <v/>
      </c>
    </row>
    <row r="22">
      <c r="A22" s="34" t="inlineStr">
        <is>
          <t>Directie</t>
        </is>
      </c>
      <c r="B22" s="34">
        <f>COUNTIFS('Taken &amp; Verantwoordelijkheden'!D3:D12,A22,'Taken &amp; Verantwoordelijkheden'!F3:F12,"Open")</f>
        <v/>
      </c>
      <c r="C22" s="34">
        <f>COUNTIFS('Taken &amp; Verantwoordelijkheden'!D3:D12,A22,'Taken &amp; Verantwoordelijkheden'!F3:F12,"Bezig")</f>
        <v/>
      </c>
      <c r="D22" s="34">
        <f>COUNTIFS('Taken &amp; Verantwoordelijkheden'!D3:D12,A22,'Taken &amp; Verantwoordelijkheden'!F3:F12,"Afgerond")</f>
        <v/>
      </c>
    </row>
    <row r="23">
      <c r="A23" s="33" t="inlineStr">
        <is>
          <t>HR</t>
        </is>
      </c>
      <c r="B23" s="33">
        <f>COUNTIFS('Taken &amp; Verantwoordelijkheden'!D3:D12,A23,'Taken &amp; Verantwoordelijkheden'!F3:F12,"Open")</f>
        <v/>
      </c>
      <c r="C23" s="33">
        <f>COUNTIFS('Taken &amp; Verantwoordelijkheden'!D3:D12,A23,'Taken &amp; Verantwoordelijkheden'!F3:F12,"Bezig")</f>
        <v/>
      </c>
      <c r="D23" s="33">
        <f>COUNTIFS('Taken &amp; Verantwoordelijkheden'!D3:D12,A23,'Taken &amp; Verantwoordelijkheden'!F3:F12,"Afgerond")</f>
        <v/>
      </c>
    </row>
    <row r="24">
      <c r="A24" s="34" t="inlineStr">
        <is>
          <t>Administratie</t>
        </is>
      </c>
      <c r="B24" s="34">
        <f>COUNTIFS('Taken &amp; Verantwoordelijkheden'!D3:D12,A24,'Taken &amp; Verantwoordelijkheden'!F3:F12,"Open")</f>
        <v/>
      </c>
      <c r="C24" s="34">
        <f>COUNTIFS('Taken &amp; Verantwoordelijkheden'!D3:D12,A24,'Taken &amp; Verantwoordelijkheden'!F3:F12,"Bezig")</f>
        <v/>
      </c>
      <c r="D24" s="34">
        <f>COUNTIFS('Taken &amp; Verantwoordelijkheden'!D3:D12,A24,'Taken &amp; Verantwoordelijkheden'!F3:F12,"Afgerond")</f>
        <v/>
      </c>
    </row>
    <row r="25">
      <c r="A25" s="33" t="inlineStr">
        <is>
          <t>Financiën</t>
        </is>
      </c>
      <c r="B25" s="33">
        <f>COUNTIFS('Taken &amp; Verantwoordelijkheden'!D3:D12,A25,'Taken &amp; Verantwoordelijkheden'!F3:F12,"Open")</f>
        <v/>
      </c>
      <c r="C25" s="33">
        <f>COUNTIFS('Taken &amp; Verantwoordelijkheden'!D3:D12,A25,'Taken &amp; Verantwoordelijkheden'!F3:F12,"Bezig")</f>
        <v/>
      </c>
      <c r="D25" s="33">
        <f>COUNTIFS('Taken &amp; Verantwoordelijkheden'!D3:D12,A25,'Taken &amp; Verantwoordelijkheden'!F3:F12,"Afgerond")</f>
        <v/>
      </c>
    </row>
    <row r="26"/>
    <row r="27"/>
    <row r="28"/>
    <row r="29">
      <c r="A29" s="38" t="inlineStr">
        <is>
          <t>Instructies</t>
        </is>
      </c>
    </row>
    <row r="30">
      <c r="A30" s="39" t="inlineStr">
        <is>
          <t>1. Vul in het tabblad 'Verhuisplan' alle taken, fases, verantwoordelijken en datums in.</t>
        </is>
      </c>
    </row>
    <row r="31">
      <c r="A31" s="39" t="inlineStr">
        <is>
          <t>2. Werk de kolom Status regelmatig bij (Open, Bezig, Afgerond) om de voortgang te volgen.</t>
        </is>
      </c>
    </row>
    <row r="32">
      <c r="A32" s="39" t="inlineStr">
        <is>
          <t>3. Gebruik het tabblad 'Budget &amp; Kosten' voor het bewaken van begrote versus werkelijke kosten inclusief btw.</t>
        </is>
      </c>
    </row>
    <row r="33">
      <c r="A33" s="39" t="inlineStr">
        <is>
          <t>4. Beheer alle acties en deadlines in het tabblad 'Taken &amp; Verantwoordelijkheden'; rode cellen geven vervallen deadlines aan.</t>
        </is>
      </c>
    </row>
    <row r="34">
      <c r="A34" s="39" t="inlineStr">
        <is>
          <t>5. Het Dashboard toont automatisch de voortgang, budgetafwijkingen en openstaande taken op basis van de andere tabbladen.</t>
        </is>
      </c>
    </row>
    <row r="35">
      <c r="A35" s="39" t="inlineStr">
        <is>
          <t>6. Gele cellen zijn invulbaar; overige cellen bevatten formules en hoeven niet handmatig gewijzigd te worden.</t>
        </is>
      </c>
    </row>
  </sheetData>
  <mergeCells count="7">
    <mergeCell ref="A1:F1"/>
    <mergeCell ref="A30:H30"/>
    <mergeCell ref="A31:H31"/>
    <mergeCell ref="A32:H32"/>
    <mergeCell ref="A33:H33"/>
    <mergeCell ref="A34:H34"/>
    <mergeCell ref="A35:H35"/>
  </mergeCells>
  <conditionalFormatting sqref="B6">
    <cfRule type="expression" priority="1" dxfId="0" stopIfTrue="1">
      <formula>B6&gt;0</formula>
    </cfRule>
    <cfRule type="expression" priority="2" dxfId="1" stopIfTrue="1">
      <formula>B6&lt;=0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20" customWidth="1" min="4" max="4"/>
  </cols>
  <sheetData>
    <row r="1">
      <c r="A1" s="1" t="inlineStr">
        <is>
          <t>Toelichting bij het Verhuisplanning Sjabloon</t>
        </is>
      </c>
    </row>
    <row r="2"/>
    <row r="3">
      <c r="A3" s="40" t="inlineStr">
        <is>
          <t>Tabblad</t>
        </is>
      </c>
      <c r="B3" s="41" t="inlineStr">
        <is>
          <t>Uitleg</t>
        </is>
      </c>
    </row>
    <row r="4">
      <c r="A4" s="29" t="inlineStr">
        <is>
          <t>Verhuisplan</t>
        </is>
      </c>
      <c r="B4" s="4" t="inlineStr">
        <is>
          <t>Hoofdplanning met alle taken, fases, data, kosten en status van de verhuizing. Kolommen Duur, Budgetverschil en Voortgang worden automatisch berekend.</t>
        </is>
      </c>
      <c r="C4" s="58" t="n"/>
      <c r="D4" s="59" t="n"/>
    </row>
    <row r="5">
      <c r="A5" s="31" t="inlineStr">
        <is>
          <t>Budget &amp; Kosten</t>
        </is>
      </c>
      <c r="B5" s="11" t="inlineStr">
        <is>
          <t>Financieel overzicht per kostencategorie met begroting, werkelijke kosten, btw-berekening en betalingsstatus. Bevat grafieken voor kostenvergelijking.</t>
        </is>
      </c>
      <c r="C5" s="58" t="n"/>
      <c r="D5" s="59" t="n"/>
    </row>
    <row r="6">
      <c r="A6" s="29" t="inlineStr">
        <is>
          <t>Taken &amp; Verantwoordelijkheden</t>
        </is>
      </c>
      <c r="B6" s="4" t="inlineStr">
        <is>
          <t>Detailoverzicht van losse verhuisacties met eigenaar, deadline en escalatiesignalering bij vervallen taken.</t>
        </is>
      </c>
      <c r="C6" s="58" t="n"/>
      <c r="D6" s="59" t="n"/>
    </row>
    <row r="7">
      <c r="A7" s="31" t="inlineStr">
        <is>
          <t>Dashboard &amp; Instructies</t>
        </is>
      </c>
      <c r="B7" s="11" t="inlineStr">
        <is>
          <t>Managementoverzicht met KPI's, grafieken en een korte gebruiksinstructie voor het invullen van het sjabloon.</t>
        </is>
      </c>
      <c r="C7" s="58" t="n"/>
      <c r="D7" s="59" t="n"/>
    </row>
  </sheetData>
  <mergeCells count="6">
    <mergeCell ref="A1:D1"/>
    <mergeCell ref="B3:D3"/>
    <mergeCell ref="B4:D4"/>
    <mergeCell ref="B5:D5"/>
    <mergeCell ref="B6:D6"/>
    <mergeCell ref="B7:D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2026-07-02T21:47:01Z</dcterms:created>
  <dcterms:modified xmlns:dcterms="http://purl.org/dc/terms/" xmlns:xsi="http://www.w3.org/2001/XMLSchema-instance" xsi:type="dcterms:W3CDTF">2026-07-02T21:47:01Z</dcterms:modified>
</cp:coreProperties>
</file>