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staat" sheetId="1" state="visible" r:id="rId1"/>
    <sheet xmlns:r="http://schemas.openxmlformats.org/officeDocument/2006/relationships" name="Samenvatting" sheetId="2" state="visible" r:id="rId2"/>
    <sheet xmlns:r="http://schemas.openxmlformats.org/officeDocument/2006/relationships" name="Instructies" sheetId="3" state="visible" r:id="rId3"/>
  </sheets>
  <definedNames>
    <definedName name="_xlnm._FilterDatabase" localSheetId="0" hidden="1">'Weekstaat'!$A$2:$Q$2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JJJJ"/>
    <numFmt numFmtId="165" formatCode="&quot;€&quot; #.##0,00"/>
  </numFmts>
  <fonts count="6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/>
    </xf>
    <xf numFmtId="0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4" fillId="3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5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165" fontId="4" fillId="0" borderId="1" pivotButton="0" quotePrefix="0" xfId="0"/>
    <xf numFmtId="0" fontId="2" fillId="6" borderId="0" applyAlignment="1" pivotButton="0" quotePrefix="0" xfId="0">
      <alignment horizontal="center" vertical="center" wrapText="1"/>
    </xf>
    <xf numFmtId="0" fontId="4" fillId="4" borderId="1" pivotButton="0" quotePrefix="0" xfId="0"/>
    <xf numFmtId="0" fontId="0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3" borderId="1" pivotButton="0" quotePrefix="0" xfId="0"/>
    <xf numFmtId="0" fontId="0" fillId="3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3" fillId="5" borderId="1" pivotButton="0" quotePrefix="0" xfId="0"/>
    <xf numFmtId="0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22C55E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Totaal excl. btw per onderaannemer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'Samenvatting'!D22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'Samenvatting'!$A$23:$A$32</f>
            </numRef>
          </cat>
          <val>
            <numRef>
              <f>'Samenvatting'!$D$23:$D$32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Onderaannemer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Verloop totaal excl. btw per weeknummer</a:t>
            </a:r>
          </a:p>
        </rich>
      </tx>
    </title>
    <plotArea>
      <lineChart>
        <grouping val="standard"/>
        <ser>
          <idx val="0"/>
          <order val="0"/>
          <tx>
            <strRef>
              <f>'Weekstaat'!L2</f>
            </strRef>
          </tx>
          <spPr>
            <a:ln xmlns:a="http://schemas.openxmlformats.org/drawingml/2006/main" w="20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'Weekstaat'!$A$3:$A$12</f>
            </numRef>
          </cat>
          <val>
            <numRef>
              <f>'Weekstaat'!$L$3:$L$12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Weeknummer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goedgekeurd vs. open</a:t>
            </a:r>
          </a:p>
        </rich>
      </tx>
    </title>
    <plotArea>
      <pieChart>
        <varyColors val="1"/>
        <ser>
          <idx val="0"/>
          <order val="0"/>
          <tx>
            <strRef>
              <f>'Samenvatting'!B77</f>
            </strRef>
          </tx>
          <spPr>
            <a:ln xmlns:a="http://schemas.openxmlformats.org/drawingml/2006/main">
              <a:prstDash val="solid"/>
            </a:ln>
          </spPr>
          <cat>
            <numRef>
              <f>'Samenvatting'!$A$78:$A$79</f>
            </numRef>
          </cat>
          <val>
            <numRef>
              <f>'Samenvatting'!$B$78:$B$79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34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55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76</row>
      <rowOff>0</rowOff>
    </from>
    <ext cx="43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26" customWidth="1" min="4" max="4"/>
    <col width="14" customWidth="1" min="5" max="5"/>
    <col width="16" customWidth="1" min="6" max="6"/>
    <col width="12" customWidth="1" min="7" max="7"/>
    <col width="13" customWidth="1" min="8" max="8"/>
    <col width="13" customWidth="1" min="9" max="9"/>
    <col width="13" customWidth="1" min="10" max="10"/>
    <col width="12" customWidth="1" min="11" max="11"/>
    <col width="15" customWidth="1" min="12" max="12"/>
    <col width="8" customWidth="1" min="13" max="13"/>
    <col width="13" customWidth="1" min="14" max="14"/>
    <col width="15" customWidth="1" min="15" max="15"/>
    <col width="12" customWidth="1" min="16" max="16"/>
    <col width="22" customWidth="1" min="17" max="17"/>
  </cols>
  <sheetData>
    <row r="1" ht="26" customHeight="1">
      <c r="A1" s="1" t="inlineStr">
        <is>
          <t>Weekstaat Onderaannemer 2026</t>
        </is>
      </c>
    </row>
    <row r="2" ht="30" customHeight="1">
      <c r="A2" s="2" t="inlineStr">
        <is>
          <t>Weeknummer</t>
        </is>
      </c>
      <c r="B2" s="2" t="inlineStr">
        <is>
          <t>Datum</t>
        </is>
      </c>
      <c r="C2" s="2" t="inlineStr">
        <is>
          <t>Onderaannemer</t>
        </is>
      </c>
      <c r="D2" s="2" t="inlineStr">
        <is>
          <t>Project</t>
        </is>
      </c>
      <c r="E2" s="2" t="inlineStr">
        <is>
          <t>Locatie</t>
        </is>
      </c>
      <c r="F2" s="2" t="inlineStr">
        <is>
          <t>Werkzaamheden</t>
        </is>
      </c>
      <c r="G2" s="2" t="inlineStr">
        <is>
          <t>Uren normaal</t>
        </is>
      </c>
      <c r="H2" s="2" t="inlineStr">
        <is>
          <t>Uren overwerk</t>
        </is>
      </c>
      <c r="I2" s="2" t="inlineStr">
        <is>
          <t>Tarief per uur</t>
        </is>
      </c>
      <c r="J2" s="2" t="inlineStr">
        <is>
          <t>Meerwerk (€)</t>
        </is>
      </c>
      <c r="K2" s="2" t="inlineStr">
        <is>
          <t>Reiskosten (€)</t>
        </is>
      </c>
      <c r="L2" s="2" t="inlineStr">
        <is>
          <t>Totaal excl. btw</t>
        </is>
      </c>
      <c r="M2" s="2" t="inlineStr">
        <is>
          <t>Btw %</t>
        </is>
      </c>
      <c r="N2" s="2" t="inlineStr">
        <is>
          <t>Btw-bedrag</t>
        </is>
      </c>
      <c r="O2" s="2" t="inlineStr">
        <is>
          <t>Totaal incl. btw</t>
        </is>
      </c>
      <c r="P2" s="2" t="inlineStr">
        <is>
          <t>Goedgekeurd</t>
        </is>
      </c>
      <c r="Q2" s="2" t="inlineStr">
        <is>
          <t>Opmerking</t>
        </is>
      </c>
    </row>
    <row r="3">
      <c r="A3" s="3" t="n">
        <v>1</v>
      </c>
      <c r="B3" s="4" t="inlineStr">
        <is>
          <t>05-01-2026</t>
        </is>
      </c>
      <c r="C3" s="5" t="inlineStr">
        <is>
          <t>Sanne de Vries</t>
        </is>
      </c>
      <c r="D3" s="5" t="inlineStr">
        <is>
          <t>Renovatie Utrecht Centrum</t>
        </is>
      </c>
      <c r="E3" s="5" t="inlineStr">
        <is>
          <t>Utrecht</t>
        </is>
      </c>
      <c r="F3" s="5" t="inlineStr">
        <is>
          <t>Timmerwerk</t>
        </is>
      </c>
      <c r="G3" s="6" t="n">
        <v>38</v>
      </c>
      <c r="H3" s="6" t="n">
        <v>4</v>
      </c>
      <c r="I3" s="7" t="n">
        <v>42.5</v>
      </c>
      <c r="J3" s="7" t="n">
        <v>0</v>
      </c>
      <c r="K3" s="7" t="n">
        <v>25</v>
      </c>
      <c r="L3" s="8">
        <f>(G3*I3)+(H3*I3*1.5)+J3+K3</f>
        <v/>
      </c>
      <c r="M3" s="9" t="n">
        <v>0.21</v>
      </c>
      <c r="N3" s="10">
        <f>L3*M3</f>
        <v/>
      </c>
      <c r="O3" s="8">
        <f>L3+N3</f>
        <v/>
      </c>
      <c r="P3" s="6" t="inlineStr">
        <is>
          <t>Ja</t>
        </is>
      </c>
      <c r="Q3" s="5" t="inlineStr">
        <is>
          <t>Op tijd afgerond</t>
        </is>
      </c>
    </row>
    <row r="4">
      <c r="A4" s="11" t="n">
        <v>1</v>
      </c>
      <c r="B4" s="12" t="inlineStr">
        <is>
          <t>06-01-2026</t>
        </is>
      </c>
      <c r="C4" s="13" t="inlineStr">
        <is>
          <t>Daan Jansen</t>
        </is>
      </c>
      <c r="D4" s="13" t="inlineStr">
        <is>
          <t>Nieuwbouw Eindhoven Noord</t>
        </is>
      </c>
      <c r="E4" s="13" t="inlineStr">
        <is>
          <t>Eindhoven</t>
        </is>
      </c>
      <c r="F4" s="13" t="inlineStr">
        <is>
          <t>Installatiewerk</t>
        </is>
      </c>
      <c r="G4" s="6" t="n">
        <v>40</v>
      </c>
      <c r="H4" s="6" t="n">
        <v>6</v>
      </c>
      <c r="I4" s="7" t="n">
        <v>47</v>
      </c>
      <c r="J4" s="7" t="n">
        <v>150</v>
      </c>
      <c r="K4" s="7" t="n">
        <v>30</v>
      </c>
      <c r="L4" s="14">
        <f>(G4*I4)+(H4*I4*1.5)+J4+K4</f>
        <v/>
      </c>
      <c r="M4" s="9" t="n">
        <v>0.21</v>
      </c>
      <c r="N4" s="15">
        <f>L4*M4</f>
        <v/>
      </c>
      <c r="O4" s="14">
        <f>L4+N4</f>
        <v/>
      </c>
      <c r="P4" s="6" t="inlineStr">
        <is>
          <t>Ja</t>
        </is>
      </c>
      <c r="Q4" s="13" t="inlineStr">
        <is>
          <t>Extra materiaal geleverd</t>
        </is>
      </c>
    </row>
    <row r="5">
      <c r="A5" s="3" t="n">
        <v>2</v>
      </c>
      <c r="B5" s="4" t="inlineStr">
        <is>
          <t>12-01-2026</t>
        </is>
      </c>
      <c r="C5" s="5" t="inlineStr">
        <is>
          <t>Emma Bakker</t>
        </is>
      </c>
      <c r="D5" s="5" t="inlineStr">
        <is>
          <t>Verbouwing Rotterdam West</t>
        </is>
      </c>
      <c r="E5" s="5" t="inlineStr">
        <is>
          <t>Rotterdam</t>
        </is>
      </c>
      <c r="F5" s="5" t="inlineStr">
        <is>
          <t>Stucwerk</t>
        </is>
      </c>
      <c r="G5" s="6" t="n">
        <v>36</v>
      </c>
      <c r="H5" s="6" t="n">
        <v>0</v>
      </c>
      <c r="I5" s="7" t="n">
        <v>39.5</v>
      </c>
      <c r="J5" s="7" t="n">
        <v>0</v>
      </c>
      <c r="K5" s="7" t="n">
        <v>20</v>
      </c>
      <c r="L5" s="8">
        <f>(G5*I5)+(H5*I5*1.5)+J5+K5</f>
        <v/>
      </c>
      <c r="M5" s="9" t="n">
        <v>0.21</v>
      </c>
      <c r="N5" s="10">
        <f>L5*M5</f>
        <v/>
      </c>
      <c r="O5" s="8">
        <f>L5+N5</f>
        <v/>
      </c>
      <c r="P5" s="6" t="inlineStr">
        <is>
          <t>Nee</t>
        </is>
      </c>
      <c r="Q5" s="5" t="inlineStr">
        <is>
          <t>Wacht op goedkeuring</t>
        </is>
      </c>
    </row>
    <row r="6">
      <c r="A6" s="11" t="n">
        <v>2</v>
      </c>
      <c r="B6" s="12" t="inlineStr">
        <is>
          <t>13-01-2026</t>
        </is>
      </c>
      <c r="C6" s="13" t="inlineStr">
        <is>
          <t>Lars Visser</t>
        </is>
      </c>
      <c r="D6" s="13" t="inlineStr">
        <is>
          <t>Kantoorafbouw Amsterdam Zuidas</t>
        </is>
      </c>
      <c r="E6" s="13" t="inlineStr">
        <is>
          <t>Amsterdam</t>
        </is>
      </c>
      <c r="F6" s="13" t="inlineStr">
        <is>
          <t>Afmontage</t>
        </is>
      </c>
      <c r="G6" s="6" t="n">
        <v>40</v>
      </c>
      <c r="H6" s="6" t="n">
        <v>8</v>
      </c>
      <c r="I6" s="7" t="n">
        <v>45</v>
      </c>
      <c r="J6" s="7" t="n">
        <v>200</v>
      </c>
      <c r="K6" s="7" t="n">
        <v>35</v>
      </c>
      <c r="L6" s="14">
        <f>(G6*I6)+(H6*I6*1.5)+J6+K6</f>
        <v/>
      </c>
      <c r="M6" s="9" t="n">
        <v>0.21</v>
      </c>
      <c r="N6" s="15">
        <f>L6*M6</f>
        <v/>
      </c>
      <c r="O6" s="14">
        <f>L6+N6</f>
        <v/>
      </c>
      <c r="P6" s="6" t="inlineStr">
        <is>
          <t>Ja</t>
        </is>
      </c>
      <c r="Q6" s="13" t="inlineStr">
        <is>
          <t>Weekend gewerkt</t>
        </is>
      </c>
    </row>
    <row r="7">
      <c r="A7" s="3" t="n">
        <v>3</v>
      </c>
      <c r="B7" s="4" t="inlineStr">
        <is>
          <t>19-01-2026</t>
        </is>
      </c>
      <c r="C7" s="5" t="inlineStr">
        <is>
          <t>Sophie Meijer</t>
        </is>
      </c>
      <c r="D7" s="5" t="inlineStr">
        <is>
          <t>Sanitair Den Haag Zuid</t>
        </is>
      </c>
      <c r="E7" s="5" t="inlineStr">
        <is>
          <t>Den Haag</t>
        </is>
      </c>
      <c r="F7" s="5" t="inlineStr">
        <is>
          <t>Loodgieterswerk</t>
        </is>
      </c>
      <c r="G7" s="6" t="n">
        <v>32</v>
      </c>
      <c r="H7" s="6" t="n">
        <v>2</v>
      </c>
      <c r="I7" s="7" t="n">
        <v>44</v>
      </c>
      <c r="J7" s="7" t="n">
        <v>75</v>
      </c>
      <c r="K7" s="7" t="n">
        <v>15</v>
      </c>
      <c r="L7" s="8">
        <f>(G7*I7)+(H7*I7*1.5)+J7+K7</f>
        <v/>
      </c>
      <c r="M7" s="9" t="n">
        <v>0.21</v>
      </c>
      <c r="N7" s="10">
        <f>L7*M7</f>
        <v/>
      </c>
      <c r="O7" s="8">
        <f>L7+N7</f>
        <v/>
      </c>
      <c r="P7" s="6" t="inlineStr">
        <is>
          <t>Ja</t>
        </is>
      </c>
      <c r="Q7" s="5" t="inlineStr">
        <is>
          <t>Lekkage verholpen</t>
        </is>
      </c>
    </row>
    <row r="8">
      <c r="A8" s="11" t="n">
        <v>3</v>
      </c>
      <c r="B8" s="12" t="inlineStr">
        <is>
          <t>20-01-2026</t>
        </is>
      </c>
      <c r="C8" s="13" t="inlineStr">
        <is>
          <t>Bram de Boer</t>
        </is>
      </c>
      <c r="D8" s="13" t="inlineStr">
        <is>
          <t>Renovatie Haarlem Oost</t>
        </is>
      </c>
      <c r="E8" s="13" t="inlineStr">
        <is>
          <t>Haarlem</t>
        </is>
      </c>
      <c r="F8" s="13" t="inlineStr">
        <is>
          <t>Tegelwerk</t>
        </is>
      </c>
      <c r="G8" s="6" t="n">
        <v>38</v>
      </c>
      <c r="H8" s="6" t="n">
        <v>0</v>
      </c>
      <c r="I8" s="7" t="n">
        <v>40</v>
      </c>
      <c r="J8" s="7" t="n">
        <v>0</v>
      </c>
      <c r="K8" s="7" t="n">
        <v>18</v>
      </c>
      <c r="L8" s="14">
        <f>(G8*I8)+(H8*I8*1.5)+J8+K8</f>
        <v/>
      </c>
      <c r="M8" s="9" t="n">
        <v>0.09</v>
      </c>
      <c r="N8" s="15">
        <f>L8*M8</f>
        <v/>
      </c>
      <c r="O8" s="14">
        <f>L8+N8</f>
        <v/>
      </c>
      <c r="P8" s="6" t="inlineStr">
        <is>
          <t>Nee</t>
        </is>
      </c>
      <c r="Q8" s="13" t="inlineStr">
        <is>
          <t>Materiaal vertraagd</t>
        </is>
      </c>
    </row>
    <row r="9">
      <c r="A9" s="3" t="n">
        <v>4</v>
      </c>
      <c r="B9" s="4" t="inlineStr">
        <is>
          <t>26-01-2026</t>
        </is>
      </c>
      <c r="C9" s="5" t="inlineStr">
        <is>
          <t>Julia Peters</t>
        </is>
      </c>
      <c r="D9" s="5" t="inlineStr">
        <is>
          <t>Nieuwbouw Breda Haagdijk</t>
        </is>
      </c>
      <c r="E9" s="5" t="inlineStr">
        <is>
          <t>Breda</t>
        </is>
      </c>
      <c r="F9" s="5" t="inlineStr">
        <is>
          <t>Elektra</t>
        </is>
      </c>
      <c r="G9" s="6" t="n">
        <v>40</v>
      </c>
      <c r="H9" s="6" t="n">
        <v>5</v>
      </c>
      <c r="I9" s="7" t="n">
        <v>49.5</v>
      </c>
      <c r="J9" s="7" t="n">
        <v>120</v>
      </c>
      <c r="K9" s="7" t="n">
        <v>22</v>
      </c>
      <c r="L9" s="8">
        <f>(G9*I9)+(H9*I9*1.5)+J9+K9</f>
        <v/>
      </c>
      <c r="M9" s="9" t="n">
        <v>0.21</v>
      </c>
      <c r="N9" s="10">
        <f>L9*M9</f>
        <v/>
      </c>
      <c r="O9" s="8">
        <f>L9+N9</f>
        <v/>
      </c>
      <c r="P9" s="6" t="inlineStr">
        <is>
          <t>Ja</t>
        </is>
      </c>
      <c r="Q9" s="5" t="inlineStr">
        <is>
          <t>Groepenkast geplaatst</t>
        </is>
      </c>
    </row>
    <row r="10">
      <c r="A10" s="11" t="n">
        <v>4</v>
      </c>
      <c r="B10" s="12" t="inlineStr">
        <is>
          <t>27-01-2026</t>
        </is>
      </c>
      <c r="C10" s="13" t="inlineStr">
        <is>
          <t>Thijs van Leeuwen</t>
        </is>
      </c>
      <c r="D10" s="13" t="inlineStr">
        <is>
          <t>Onderhoud Nijmegen Lent</t>
        </is>
      </c>
      <c r="E10" s="13" t="inlineStr">
        <is>
          <t>Nijmegen</t>
        </is>
      </c>
      <c r="F10" s="13" t="inlineStr">
        <is>
          <t>Schilderwerk</t>
        </is>
      </c>
      <c r="G10" s="6" t="n">
        <v>30</v>
      </c>
      <c r="H10" s="6" t="n">
        <v>0</v>
      </c>
      <c r="I10" s="7" t="n">
        <v>36</v>
      </c>
      <c r="J10" s="7" t="n">
        <v>0</v>
      </c>
      <c r="K10" s="7" t="n">
        <v>12</v>
      </c>
      <c r="L10" s="14">
        <f>(G10*I10)+(H10*I10*1.5)+J10+K10</f>
        <v/>
      </c>
      <c r="M10" s="9" t="n">
        <v>0.21</v>
      </c>
      <c r="N10" s="15">
        <f>L10*M10</f>
        <v/>
      </c>
      <c r="O10" s="14">
        <f>L10+N10</f>
        <v/>
      </c>
      <c r="P10" s="6" t="inlineStr">
        <is>
          <t>Ja</t>
        </is>
      </c>
      <c r="Q10" s="13" t="inlineStr">
        <is>
          <t>Buitenschilderwerk</t>
        </is>
      </c>
    </row>
    <row r="11">
      <c r="A11" s="3" t="n">
        <v>5</v>
      </c>
      <c r="B11" s="4" t="inlineStr">
        <is>
          <t>02-02-2026</t>
        </is>
      </c>
      <c r="C11" s="5" t="inlineStr">
        <is>
          <t>Lieke Smit</t>
        </is>
      </c>
      <c r="D11" s="5" t="inlineStr">
        <is>
          <t>Herstel Groningen Centrum</t>
        </is>
      </c>
      <c r="E11" s="5" t="inlineStr">
        <is>
          <t>Groningen</t>
        </is>
      </c>
      <c r="F11" s="5" t="inlineStr">
        <is>
          <t>Dakwerk</t>
        </is>
      </c>
      <c r="G11" s="6" t="n">
        <v>34</v>
      </c>
      <c r="H11" s="6" t="n">
        <v>3</v>
      </c>
      <c r="I11" s="7" t="n">
        <v>46.5</v>
      </c>
      <c r="J11" s="7" t="n">
        <v>90</v>
      </c>
      <c r="K11" s="7" t="n">
        <v>28</v>
      </c>
      <c r="L11" s="8">
        <f>(G11*I11)+(H11*I11*1.5)+J11+K11</f>
        <v/>
      </c>
      <c r="M11" s="9" t="n">
        <v>0.21</v>
      </c>
      <c r="N11" s="10">
        <f>L11*M11</f>
        <v/>
      </c>
      <c r="O11" s="8">
        <f>L11+N11</f>
        <v/>
      </c>
      <c r="P11" s="6" t="inlineStr">
        <is>
          <t>Nee</t>
        </is>
      </c>
      <c r="Q11" s="5" t="inlineStr">
        <is>
          <t>Weersomstandigheden</t>
        </is>
      </c>
    </row>
    <row r="12">
      <c r="A12" s="11" t="n">
        <v>5</v>
      </c>
      <c r="B12" s="12" t="inlineStr">
        <is>
          <t>03-02-2026</t>
        </is>
      </c>
      <c r="C12" s="13" t="inlineStr">
        <is>
          <t>Ruben Kok</t>
        </is>
      </c>
      <c r="D12" s="13" t="inlineStr">
        <is>
          <t>Afbouw Tilburg Reeshof</t>
        </is>
      </c>
      <c r="E12" s="13" t="inlineStr">
        <is>
          <t>Tilburg</t>
        </is>
      </c>
      <c r="F12" s="13" t="inlineStr">
        <is>
          <t>Montage</t>
        </is>
      </c>
      <c r="G12" s="6" t="n">
        <v>40</v>
      </c>
      <c r="H12" s="6" t="n">
        <v>4</v>
      </c>
      <c r="I12" s="7" t="n">
        <v>41</v>
      </c>
      <c r="J12" s="7" t="n">
        <v>0</v>
      </c>
      <c r="K12" s="7" t="n">
        <v>20</v>
      </c>
      <c r="L12" s="14">
        <f>(G12*I12)+(H12*I12*1.5)+J12+K12</f>
        <v/>
      </c>
      <c r="M12" s="9" t="n">
        <v>0.21</v>
      </c>
      <c r="N12" s="15">
        <f>L12*M12</f>
        <v/>
      </c>
      <c r="O12" s="14">
        <f>L12+N12</f>
        <v/>
      </c>
      <c r="P12" s="6" t="inlineStr">
        <is>
          <t>Ja</t>
        </is>
      </c>
      <c r="Q12" s="13" t="inlineStr">
        <is>
          <t>Volgens planning</t>
        </is>
      </c>
    </row>
    <row r="13"/>
    <row r="14">
      <c r="F14" s="16" t="inlineStr">
        <is>
          <t>TOTAAL</t>
        </is>
      </c>
      <c r="G14" s="17">
        <f>SUM(G3:G12)</f>
        <v/>
      </c>
      <c r="H14" s="17">
        <f>SUM(H3:H12)</f>
        <v/>
      </c>
      <c r="J14" s="18">
        <f>SUM(J3:J12)</f>
        <v/>
      </c>
      <c r="K14" s="18">
        <f>SUM(K3:K12)</f>
        <v/>
      </c>
      <c r="L14" s="18">
        <f>SUM(L3:L12)</f>
        <v/>
      </c>
      <c r="N14" s="18">
        <f>SUM(N3:N12)</f>
        <v/>
      </c>
      <c r="O14" s="18">
        <f>SUM(O3:O12)</f>
        <v/>
      </c>
    </row>
  </sheetData>
  <autoFilter ref="A2:Q2"/>
  <mergeCells count="1">
    <mergeCell ref="A1:Q1"/>
  </mergeCells>
  <conditionalFormatting sqref="P3:P12">
    <cfRule type="expression" priority="1" dxfId="0" stopIfTrue="1">
      <formula>P3="Ja"</formula>
    </cfRule>
    <cfRule type="expression" priority="2" dxfId="1" stopIfTrue="1">
      <formula>P3="Nee"</formula>
    </cfRule>
  </conditionalFormatting>
  <conditionalFormatting sqref="O3:O12">
    <cfRule type="cellIs" priority="3" operator="greaterThan" dxfId="0">
      <formula>0</formula>
    </cfRule>
  </conditionalFormatting>
  <dataValidations count="2">
    <dataValidation sqref="M3:M12" showErrorMessage="1" showDropDown="0" showInputMessage="1" allowBlank="0" error="Kies 0%, 9% of 21%" prompt="Selecteer het btw-tarief" type="list">
      <formula1>"0%,9%,21%"</formula1>
    </dataValidation>
    <dataValidation sqref="P3:P12" showErrorMessage="1" showDropDown="0" showInputMessage="1" allowBlank="0" error="Kies Ja of Nee" prompt="Is de weekstaat goedgekeurd?" type="list">
      <formula1>"Ja,Nee"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5" customWidth="1" min="3" max="3"/>
    <col width="16" customWidth="1" min="4" max="4"/>
    <col width="16" customWidth="1" min="5" max="5"/>
    <col width="12" customWidth="1" min="6" max="6"/>
  </cols>
  <sheetData>
    <row r="1" ht="26" customHeight="1">
      <c r="A1" s="19" t="inlineStr">
        <is>
          <t>Samenvatting Weekstaten 2026</t>
        </is>
      </c>
    </row>
    <row r="2"/>
    <row r="3">
      <c r="A3" s="20" t="inlineStr">
        <is>
          <t>Totaal uren normaal</t>
        </is>
      </c>
      <c r="B3" s="21">
        <f>SUM(Weekstaat!G3:G12)</f>
        <v/>
      </c>
    </row>
    <row r="4">
      <c r="A4" s="22" t="inlineStr">
        <is>
          <t>Totaal uren overwerk</t>
        </is>
      </c>
      <c r="B4" s="23">
        <f>SUM(Weekstaat!H3:H12)</f>
        <v/>
      </c>
    </row>
    <row r="5">
      <c r="A5" s="20" t="inlineStr">
        <is>
          <t>Totaal excl. btw</t>
        </is>
      </c>
      <c r="B5" s="8">
        <f>SUM(Weekstaat!L3:L12)</f>
        <v/>
      </c>
    </row>
    <row r="6">
      <c r="A6" s="22" t="inlineStr">
        <is>
          <t>Totaal btw</t>
        </is>
      </c>
      <c r="B6" s="14">
        <f>SUM(Weekstaat!N3:N12)</f>
        <v/>
      </c>
    </row>
    <row r="7">
      <c r="A7" s="20" t="inlineStr">
        <is>
          <t>Totaal incl. btw</t>
        </is>
      </c>
      <c r="B7" s="8">
        <f>SUM(Weekstaat!O3:O12)</f>
        <v/>
      </c>
    </row>
    <row r="8">
      <c r="A8" s="22" t="inlineStr">
        <is>
          <t>Aantal weekstaten</t>
        </is>
      </c>
      <c r="B8" s="23">
        <f>COUNTA(Weekstaat!C3:C12)</f>
        <v/>
      </c>
    </row>
    <row r="9">
      <c r="A9" s="20" t="inlineStr">
        <is>
          <t>Aantal goedgekeurd</t>
        </is>
      </c>
      <c r="B9" s="21">
        <f>COUNTIF(Weekstaat!P3:P12,"Ja")</f>
        <v/>
      </c>
    </row>
    <row r="10">
      <c r="A10" s="22" t="inlineStr">
        <is>
          <t>Aantal nog open</t>
        </is>
      </c>
      <c r="B10" s="23">
        <f>COUNTIF(Weekstaat!P3:P12,"Nee")</f>
        <v/>
      </c>
    </row>
    <row r="11"/>
    <row r="12">
      <c r="A12" s="24" t="inlineStr">
        <is>
          <t>Gemiddeld tarief per uur</t>
        </is>
      </c>
      <c r="B12" s="25">
        <f>IFERROR(AVERAGE(Weekstaat!I3:I12),0)</f>
        <v/>
      </c>
    </row>
    <row r="13">
      <c r="A13" s="24" t="inlineStr">
        <is>
          <t>Algehele status</t>
        </is>
      </c>
      <c r="B13" s="24">
        <f>IF(B10=0,"In orde","Open")</f>
        <v/>
      </c>
    </row>
    <row r="14"/>
    <row r="15"/>
    <row r="16">
      <c r="A16" s="26" t="inlineStr">
        <is>
          <t>Opzoeken op weeknummer</t>
        </is>
      </c>
    </row>
    <row r="17">
      <c r="A17" s="27" t="inlineStr">
        <is>
          <t>Weeknummer</t>
        </is>
      </c>
      <c r="B17" s="28" t="n">
        <v>3</v>
      </c>
    </row>
    <row r="18">
      <c r="A18" s="24" t="inlineStr">
        <is>
          <t>Project (eerste match)</t>
        </is>
      </c>
      <c r="B18" s="29">
        <f>IFERROR(VLOOKUP(B17,Weekstaat!A3:D12,4,FALSE),"Niet gevonden")</f>
        <v/>
      </c>
    </row>
    <row r="19">
      <c r="A19" s="24" t="inlineStr">
        <is>
          <t>Onderaannemer (eerste match)</t>
        </is>
      </c>
      <c r="B19" s="29">
        <f>IFERROR(VLOOKUP(B17,Weekstaat!A3:D12,3,FALSE),"Niet gevonden")</f>
        <v/>
      </c>
    </row>
    <row r="20"/>
    <row r="21"/>
    <row r="22">
      <c r="A22" s="2" t="inlineStr">
        <is>
          <t>Onderaannemer</t>
        </is>
      </c>
      <c r="B22" s="2" t="inlineStr">
        <is>
          <t>Uren normaal</t>
        </is>
      </c>
      <c r="C22" s="2" t="inlineStr">
        <is>
          <t>Uren overwerk</t>
        </is>
      </c>
      <c r="D22" s="2" t="inlineStr">
        <is>
          <t>Totaal excl. btw</t>
        </is>
      </c>
      <c r="E22" s="2" t="inlineStr">
        <is>
          <t>Totaal incl. btw</t>
        </is>
      </c>
      <c r="F22" s="2" t="inlineStr">
        <is>
          <t>Status</t>
        </is>
      </c>
    </row>
    <row r="23">
      <c r="A23" s="30" t="inlineStr">
        <is>
          <t>Sanne de Vries</t>
        </is>
      </c>
      <c r="B23" s="31">
        <f>SUMIF(Weekstaat!C3:C12,A23,Weekstaat!G3:G12)</f>
        <v/>
      </c>
      <c r="C23" s="31">
        <f>SUMIF(Weekstaat!C3:C12,A23,Weekstaat!H3:H12)</f>
        <v/>
      </c>
      <c r="D23" s="32">
        <f>SUMIF(Weekstaat!C3:C12,A23,Weekstaat!L3:L12)</f>
        <v/>
      </c>
      <c r="E23" s="32">
        <f>SUMIF(Weekstaat!C3:C12,A23,Weekstaat!O3:O12)</f>
        <v/>
      </c>
      <c r="F23" s="31">
        <f>IFERROR(IF(COUNTIFS(Weekstaat!C3:C12,A23,Weekstaat!P3:P12,"Ja")=COUNTIF(Weekstaat!C3:C12,A23),"In orde","Open"),"Open")</f>
        <v/>
      </c>
    </row>
    <row r="24">
      <c r="A24" s="33" t="inlineStr">
        <is>
          <t>Daan Jansen</t>
        </is>
      </c>
      <c r="B24" s="34">
        <f>SUMIF(Weekstaat!C3:C12,A24,Weekstaat!G3:G12)</f>
        <v/>
      </c>
      <c r="C24" s="34">
        <f>SUMIF(Weekstaat!C3:C12,A24,Weekstaat!H3:H12)</f>
        <v/>
      </c>
      <c r="D24" s="35">
        <f>SUMIF(Weekstaat!C3:C12,A24,Weekstaat!L3:L12)</f>
        <v/>
      </c>
      <c r="E24" s="35">
        <f>SUMIF(Weekstaat!C3:C12,A24,Weekstaat!O3:O12)</f>
        <v/>
      </c>
      <c r="F24" s="34">
        <f>IFERROR(IF(COUNTIFS(Weekstaat!C3:C12,A24,Weekstaat!P3:P12,"Ja")=COUNTIF(Weekstaat!C3:C12,A24),"In orde","Open"),"Open")</f>
        <v/>
      </c>
    </row>
    <row r="25">
      <c r="A25" s="30" t="inlineStr">
        <is>
          <t>Emma Bakker</t>
        </is>
      </c>
      <c r="B25" s="31">
        <f>SUMIF(Weekstaat!C3:C12,A25,Weekstaat!G3:G12)</f>
        <v/>
      </c>
      <c r="C25" s="31">
        <f>SUMIF(Weekstaat!C3:C12,A25,Weekstaat!H3:H12)</f>
        <v/>
      </c>
      <c r="D25" s="32">
        <f>SUMIF(Weekstaat!C3:C12,A25,Weekstaat!L3:L12)</f>
        <v/>
      </c>
      <c r="E25" s="32">
        <f>SUMIF(Weekstaat!C3:C12,A25,Weekstaat!O3:O12)</f>
        <v/>
      </c>
      <c r="F25" s="31">
        <f>IFERROR(IF(COUNTIFS(Weekstaat!C3:C12,A25,Weekstaat!P3:P12,"Ja")=COUNTIF(Weekstaat!C3:C12,A25),"In orde","Open"),"Open")</f>
        <v/>
      </c>
    </row>
    <row r="26">
      <c r="A26" s="33" t="inlineStr">
        <is>
          <t>Lars Visser</t>
        </is>
      </c>
      <c r="B26" s="34">
        <f>SUMIF(Weekstaat!C3:C12,A26,Weekstaat!G3:G12)</f>
        <v/>
      </c>
      <c r="C26" s="34">
        <f>SUMIF(Weekstaat!C3:C12,A26,Weekstaat!H3:H12)</f>
        <v/>
      </c>
      <c r="D26" s="35">
        <f>SUMIF(Weekstaat!C3:C12,A26,Weekstaat!L3:L12)</f>
        <v/>
      </c>
      <c r="E26" s="35">
        <f>SUMIF(Weekstaat!C3:C12,A26,Weekstaat!O3:O12)</f>
        <v/>
      </c>
      <c r="F26" s="34">
        <f>IFERROR(IF(COUNTIFS(Weekstaat!C3:C12,A26,Weekstaat!P3:P12,"Ja")=COUNTIF(Weekstaat!C3:C12,A26),"In orde","Open"),"Open")</f>
        <v/>
      </c>
    </row>
    <row r="27">
      <c r="A27" s="30" t="inlineStr">
        <is>
          <t>Sophie Meijer</t>
        </is>
      </c>
      <c r="B27" s="31">
        <f>SUMIF(Weekstaat!C3:C12,A27,Weekstaat!G3:G12)</f>
        <v/>
      </c>
      <c r="C27" s="31">
        <f>SUMIF(Weekstaat!C3:C12,A27,Weekstaat!H3:H12)</f>
        <v/>
      </c>
      <c r="D27" s="32">
        <f>SUMIF(Weekstaat!C3:C12,A27,Weekstaat!L3:L12)</f>
        <v/>
      </c>
      <c r="E27" s="32">
        <f>SUMIF(Weekstaat!C3:C12,A27,Weekstaat!O3:O12)</f>
        <v/>
      </c>
      <c r="F27" s="31">
        <f>IFERROR(IF(COUNTIFS(Weekstaat!C3:C12,A27,Weekstaat!P3:P12,"Ja")=COUNTIF(Weekstaat!C3:C12,A27),"In orde","Open"),"Open")</f>
        <v/>
      </c>
    </row>
    <row r="28">
      <c r="A28" s="33" t="inlineStr">
        <is>
          <t>Bram de Boer</t>
        </is>
      </c>
      <c r="B28" s="34">
        <f>SUMIF(Weekstaat!C3:C12,A28,Weekstaat!G3:G12)</f>
        <v/>
      </c>
      <c r="C28" s="34">
        <f>SUMIF(Weekstaat!C3:C12,A28,Weekstaat!H3:H12)</f>
        <v/>
      </c>
      <c r="D28" s="35">
        <f>SUMIF(Weekstaat!C3:C12,A28,Weekstaat!L3:L12)</f>
        <v/>
      </c>
      <c r="E28" s="35">
        <f>SUMIF(Weekstaat!C3:C12,A28,Weekstaat!O3:O12)</f>
        <v/>
      </c>
      <c r="F28" s="34">
        <f>IFERROR(IF(COUNTIFS(Weekstaat!C3:C12,A28,Weekstaat!P3:P12,"Ja")=COUNTIF(Weekstaat!C3:C12,A28),"In orde","Open"),"Open")</f>
        <v/>
      </c>
    </row>
    <row r="29">
      <c r="A29" s="30" t="inlineStr">
        <is>
          <t>Julia Peters</t>
        </is>
      </c>
      <c r="B29" s="31">
        <f>SUMIF(Weekstaat!C3:C12,A29,Weekstaat!G3:G12)</f>
        <v/>
      </c>
      <c r="C29" s="31">
        <f>SUMIF(Weekstaat!C3:C12,A29,Weekstaat!H3:H12)</f>
        <v/>
      </c>
      <c r="D29" s="32">
        <f>SUMIF(Weekstaat!C3:C12,A29,Weekstaat!L3:L12)</f>
        <v/>
      </c>
      <c r="E29" s="32">
        <f>SUMIF(Weekstaat!C3:C12,A29,Weekstaat!O3:O12)</f>
        <v/>
      </c>
      <c r="F29" s="31">
        <f>IFERROR(IF(COUNTIFS(Weekstaat!C3:C12,A29,Weekstaat!P3:P12,"Ja")=COUNTIF(Weekstaat!C3:C12,A29),"In orde","Open"),"Open")</f>
        <v/>
      </c>
    </row>
    <row r="30">
      <c r="A30" s="33" t="inlineStr">
        <is>
          <t>Thijs van Leeuwen</t>
        </is>
      </c>
      <c r="B30" s="34">
        <f>SUMIF(Weekstaat!C3:C12,A30,Weekstaat!G3:G12)</f>
        <v/>
      </c>
      <c r="C30" s="34">
        <f>SUMIF(Weekstaat!C3:C12,A30,Weekstaat!H3:H12)</f>
        <v/>
      </c>
      <c r="D30" s="35">
        <f>SUMIF(Weekstaat!C3:C12,A30,Weekstaat!L3:L12)</f>
        <v/>
      </c>
      <c r="E30" s="35">
        <f>SUMIF(Weekstaat!C3:C12,A30,Weekstaat!O3:O12)</f>
        <v/>
      </c>
      <c r="F30" s="34">
        <f>IFERROR(IF(COUNTIFS(Weekstaat!C3:C12,A30,Weekstaat!P3:P12,"Ja")=COUNTIF(Weekstaat!C3:C12,A30),"In orde","Open"),"Open")</f>
        <v/>
      </c>
    </row>
    <row r="31">
      <c r="A31" s="30" t="inlineStr">
        <is>
          <t>Lieke Smit</t>
        </is>
      </c>
      <c r="B31" s="31">
        <f>SUMIF(Weekstaat!C3:C12,A31,Weekstaat!G3:G12)</f>
        <v/>
      </c>
      <c r="C31" s="31">
        <f>SUMIF(Weekstaat!C3:C12,A31,Weekstaat!H3:H12)</f>
        <v/>
      </c>
      <c r="D31" s="32">
        <f>SUMIF(Weekstaat!C3:C12,A31,Weekstaat!L3:L12)</f>
        <v/>
      </c>
      <c r="E31" s="32">
        <f>SUMIF(Weekstaat!C3:C12,A31,Weekstaat!O3:O12)</f>
        <v/>
      </c>
      <c r="F31" s="31">
        <f>IFERROR(IF(COUNTIFS(Weekstaat!C3:C12,A31,Weekstaat!P3:P12,"Ja")=COUNTIF(Weekstaat!C3:C12,A31),"In orde","Open"),"Open")</f>
        <v/>
      </c>
    </row>
    <row r="32">
      <c r="A32" s="33" t="inlineStr">
        <is>
          <t>Ruben Kok</t>
        </is>
      </c>
      <c r="B32" s="34">
        <f>SUMIF(Weekstaat!C3:C12,A32,Weekstaat!G3:G12)</f>
        <v/>
      </c>
      <c r="C32" s="34">
        <f>SUMIF(Weekstaat!C3:C12,A32,Weekstaat!H3:H12)</f>
        <v/>
      </c>
      <c r="D32" s="35">
        <f>SUMIF(Weekstaat!C3:C12,A32,Weekstaat!L3:L12)</f>
        <v/>
      </c>
      <c r="E32" s="35">
        <f>SUMIF(Weekstaat!C3:C12,A32,Weekstaat!O3:O12)</f>
        <v/>
      </c>
      <c r="F32" s="34">
        <f>IFERROR(IF(COUNTIFS(Weekstaat!C3:C12,A32,Weekstaat!P3:P12,"Ja")=COUNTIF(Weekstaat!C3:C12,A32),"In orde","Open"),"Open")</f>
        <v/>
      </c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>
      <c r="A77" s="24" t="inlineStr">
        <is>
          <t>Status</t>
        </is>
      </c>
      <c r="B77" s="24" t="inlineStr">
        <is>
          <t>Aantal</t>
        </is>
      </c>
    </row>
    <row r="78">
      <c r="A78" s="29" t="inlineStr">
        <is>
          <t>Goedgekeurd</t>
        </is>
      </c>
      <c r="B78" s="29">
        <f>COUNTIF(Weekstaat!P3:P12,"Ja")</f>
        <v/>
      </c>
    </row>
    <row r="79">
      <c r="A79" s="29" t="inlineStr">
        <is>
          <t>Open</t>
        </is>
      </c>
      <c r="B79" s="29">
        <f>COUNTIF(Weekstaat!P3:P12,"Nee")</f>
        <v/>
      </c>
    </row>
  </sheetData>
  <mergeCells count="2">
    <mergeCell ref="A1:H1"/>
    <mergeCell ref="A16:B1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26" customHeight="1">
      <c r="A1" s="19" t="inlineStr">
        <is>
          <t>Instructies Weekstaat Onderaannemer</t>
        </is>
      </c>
    </row>
    <row r="2"/>
    <row r="3" ht="42" customHeight="1">
      <c r="A3" s="36" t="inlineStr">
        <is>
          <t>Doel van dit sjabloon</t>
        </is>
      </c>
      <c r="B3" s="37" t="inlineStr">
        <is>
          <t>Dit sjabloon wordt gebruikt om wekelijkse uren, werkzaamheden en kosten van onderaannemers vast te leggen ten behoeve van facturatie en projectadministratie.</t>
        </is>
      </c>
    </row>
    <row r="4" ht="42" customHeight="1">
      <c r="A4" s="36" t="inlineStr">
        <is>
          <t>Invullen weekstaat</t>
        </is>
      </c>
      <c r="B4" s="37" t="inlineStr">
        <is>
          <t>Vul per week en per onderaannemer een regel in op het tabblad 'Weekstaat'. Vul weeknummer, datum, onderaannemer, project, locatie en werkzaamheden in.</t>
        </is>
      </c>
    </row>
    <row r="5" ht="42" customHeight="1">
      <c r="A5" s="36" t="inlineStr">
        <is>
          <t>Verplichte velden</t>
        </is>
      </c>
      <c r="B5" s="37" t="inlineStr">
        <is>
          <t>Weeknummer, datum, onderaannemer, project, uren normaal, tarief per uur en btw % zijn verplicht. Overige velden (overwerk, meerwerk, reiskosten, opmerking) alleen indien van toepassing.</t>
        </is>
      </c>
    </row>
    <row r="6" ht="42" customHeight="1">
      <c r="A6" s="36" t="inlineStr">
        <is>
          <t>Uren en tarieven</t>
        </is>
      </c>
      <c r="B6" s="37" t="inlineStr">
        <is>
          <t>Vul 'Uren normaal' en 'Uren overwerk' apart in. Overwerk wordt automatisch berekend tegen 1,5 keer het uurtarief.</t>
        </is>
      </c>
    </row>
    <row r="7" ht="42" customHeight="1">
      <c r="A7" s="36" t="inlineStr">
        <is>
          <t>Btw-tarieven</t>
        </is>
      </c>
      <c r="B7" s="37" t="inlineStr">
        <is>
          <t>Gebruik 21% voor regulier werk, 9% voor bepaalde onderhoudswerkzaamheden aan woningen ouder dan 2 jaar, en 0% bij btw-verlegd of vrijgestelde situaties. Kies het juiste percentage via de dropdown in kolom M.</t>
        </is>
      </c>
    </row>
    <row r="8" ht="42" customHeight="1">
      <c r="A8" s="36" t="inlineStr">
        <is>
          <t>Automatische berekeningen</t>
        </is>
      </c>
      <c r="B8" s="37" t="inlineStr">
        <is>
          <t>Totaal excl. btw, btw-bedrag en totaal incl. btw worden automatisch berekend op basis van uren, tarief, meerwerk en reiskosten. Wijzig deze formulevelden niet handmatig.</t>
        </is>
      </c>
    </row>
    <row r="9" ht="42" customHeight="1">
      <c r="A9" s="36" t="inlineStr">
        <is>
          <t>Goedkeuring</t>
        </is>
      </c>
      <c r="B9" s="37" t="inlineStr">
        <is>
          <t>Zet 'Goedgekeurd' op 'Ja' zodra de weekstaat is gecontroleerd en akkoord is bevonden door de projectleider. Staat dit op 'Nee', dan geldt de weekstaat als openstaand.</t>
        </is>
      </c>
    </row>
    <row r="10" ht="42" customHeight="1">
      <c r="A10" s="36" t="inlineStr">
        <is>
          <t>Samenvatting</t>
        </is>
      </c>
      <c r="B10" s="37" t="inlineStr">
        <is>
          <t>Op het tabblad 'Samenvatting' vind je de totalen, gemiddelden en grafieken per onderaannemer en per weeknummer, automatisch berekend vanuit de weekstaat.</t>
        </is>
      </c>
    </row>
    <row r="11" ht="42" customHeight="1">
      <c r="A11" s="36" t="inlineStr">
        <is>
          <t>AVG en privacy</t>
        </is>
      </c>
      <c r="B11" s="37" t="inlineStr">
        <is>
          <t>Neem alleen noodzakelijke persoonsgegevens op (naam onderaannemer). Vermijd extra persoonlijke gegevens zoals BSN, adres of bankgegevens in dit bestand. Bewaar het bestand alleen op een beveiligde locatie.</t>
        </is>
      </c>
    </row>
    <row r="12" ht="42" customHeight="1">
      <c r="A12" s="36" t="inlineStr">
        <is>
          <t>Ondersteuning</t>
        </is>
      </c>
      <c r="B12" s="37" t="inlineStr">
        <is>
          <t>Neem bij vragen over dit sjabloon contact op met de projectadministratie.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2026-07-02T22:28:26Z</dcterms:created>
  <dcterms:modified xmlns:dcterms="http://purl.org/dc/terms/" xmlns:xsi="http://www.w3.org/2001/XMLSchema-instance" xsi:type="dcterms:W3CDTF">2026-07-02T22:28:26Z</dcterms:modified>
</cp:coreProperties>
</file>